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cuments\ПЛАН ФХД\2021\"/>
    </mc:Choice>
  </mc:AlternateContent>
  <xr:revisionPtr revIDLastSave="0" documentId="13_ncr:1_{AA3791A4-67A0-45C9-86F3-53E11B47173D}" xr6:coauthVersionLast="45" xr6:coauthVersionMax="45" xr10:uidLastSave="{00000000-0000-0000-0000-000000000000}"/>
  <bookViews>
    <workbookView xWindow="-120" yWindow="-120" windowWidth="24240" windowHeight="13140" firstSheet="7" activeTab="12" xr2:uid="{00000000-000D-0000-FFFF-FFFF00000000}"/>
  </bookViews>
  <sheets>
    <sheet name="план " sheetId="8" r:id="rId1"/>
    <sheet name="вспомогательная" sheetId="1" r:id="rId2"/>
    <sheet name="закупки" sheetId="7" r:id="rId3"/>
    <sheet name="аренда" sheetId="4" r:id="rId4"/>
    <sheet name="возмещение" sheetId="5" r:id="rId5"/>
    <sheet name="иная прин " sheetId="6" r:id="rId6"/>
    <sheet name="обоснования" sheetId="3" r:id="rId7"/>
    <sheet name="обоснования (2)" sheetId="9" r:id="rId8"/>
    <sheet name="обоснования (3)" sheetId="10" r:id="rId9"/>
    <sheet name="обоснования (4)" sheetId="11" r:id="rId10"/>
    <sheet name="обоснования (5)" sheetId="12" r:id="rId11"/>
    <sheet name="обоснования (6)" sheetId="13" r:id="rId12"/>
    <sheet name="обоснования (7)" sheetId="15" r:id="rId13"/>
  </sheets>
  <definedNames>
    <definedName name="TABLE" localSheetId="2">закупки!#REF!</definedName>
    <definedName name="TABLE_2" localSheetId="2">закупки!#REF!</definedName>
    <definedName name="_xlnm.Print_Titles" localSheetId="1">вспомогательная!$24:$26</definedName>
    <definedName name="_xlnm.Print_Titles" localSheetId="2">закупки!$3:$6</definedName>
    <definedName name="_xlnm.Print_Titles" localSheetId="0">'план '!$22:$24</definedName>
    <definedName name="_xlnm.Print_Area" localSheetId="1">вспомогательная!$B$1:$N$320</definedName>
    <definedName name="_xlnm.Print_Area" localSheetId="2">закупки!$A$1:$FF$70</definedName>
    <definedName name="_xlnm.Print_Area" localSheetId="6">обоснования!$A$1:$K$243</definedName>
    <definedName name="_xlnm.Print_Area" localSheetId="7">'обоснования (2)'!$A$1:$K$234</definedName>
    <definedName name="_xlnm.Print_Area" localSheetId="8">'обоснования (3)'!$A$1:$K$234</definedName>
    <definedName name="_xlnm.Print_Area" localSheetId="9">'обоснования (4)'!$A$1:$K$240</definedName>
    <definedName name="_xlnm.Print_Area" localSheetId="10">'обоснования (5)'!$A$1:$K$240</definedName>
    <definedName name="_xlnm.Print_Area" localSheetId="11">'обоснования (6)'!$A$1:$K$240</definedName>
    <definedName name="_xlnm.Print_Area" localSheetId="12">'обоснования (7)'!$A$1:$K$235</definedName>
    <definedName name="_xlnm.Print_Area" localSheetId="0">'план '!$B$1:$N$117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5" i="3" l="1"/>
  <c r="G133" i="3"/>
  <c r="G129" i="3"/>
  <c r="G126" i="3"/>
  <c r="G123" i="3"/>
  <c r="G124" i="3"/>
  <c r="G125" i="3"/>
  <c r="G127" i="3"/>
  <c r="G128" i="3"/>
  <c r="G130" i="3"/>
  <c r="G131" i="3"/>
  <c r="G132" i="3"/>
  <c r="G134" i="3"/>
  <c r="G137" i="3"/>
  <c r="G136" i="3"/>
  <c r="I20" i="15" l="1"/>
  <c r="F73" i="15" l="1"/>
  <c r="F74" i="15"/>
  <c r="G74" i="15" s="1"/>
  <c r="H74" i="15" s="1"/>
  <c r="G73" i="15"/>
  <c r="H73" i="15" s="1"/>
  <c r="G42" i="15"/>
  <c r="H42" i="15"/>
  <c r="F42" i="15"/>
  <c r="H219" i="15"/>
  <c r="G219" i="15"/>
  <c r="F218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4" i="15"/>
  <c r="F203" i="15"/>
  <c r="F202" i="15"/>
  <c r="F201" i="15"/>
  <c r="F200" i="15"/>
  <c r="F199" i="15"/>
  <c r="F198" i="15"/>
  <c r="F197" i="15"/>
  <c r="F196" i="15"/>
  <c r="H190" i="15"/>
  <c r="G190" i="15"/>
  <c r="F189" i="15"/>
  <c r="F188" i="15"/>
  <c r="F187" i="15"/>
  <c r="F186" i="15"/>
  <c r="F185" i="15"/>
  <c r="F184" i="15"/>
  <c r="F183" i="15"/>
  <c r="F182" i="15"/>
  <c r="F181" i="15"/>
  <c r="F180" i="15"/>
  <c r="F179" i="15"/>
  <c r="F178" i="15"/>
  <c r="F177" i="15"/>
  <c r="F176" i="15"/>
  <c r="F175" i="15"/>
  <c r="F174" i="15"/>
  <c r="F173" i="15"/>
  <c r="F172" i="15"/>
  <c r="F171" i="15"/>
  <c r="F170" i="15"/>
  <c r="H164" i="15"/>
  <c r="G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H140" i="15"/>
  <c r="G140" i="15"/>
  <c r="F140" i="15"/>
  <c r="I128" i="15"/>
  <c r="H128" i="15"/>
  <c r="G127" i="15"/>
  <c r="G126" i="15"/>
  <c r="G125" i="15"/>
  <c r="G124" i="15"/>
  <c r="G123" i="15"/>
  <c r="G122" i="15"/>
  <c r="H116" i="15"/>
  <c r="G116" i="15"/>
  <c r="F115" i="15"/>
  <c r="F114" i="15"/>
  <c r="F113" i="15"/>
  <c r="F112" i="15"/>
  <c r="F111" i="15"/>
  <c r="F110" i="15"/>
  <c r="I104" i="15"/>
  <c r="H104" i="15"/>
  <c r="G101" i="15"/>
  <c r="G100" i="15"/>
  <c r="G99" i="15"/>
  <c r="G104" i="15" s="1"/>
  <c r="F79" i="15"/>
  <c r="H67" i="15"/>
  <c r="G67" i="15"/>
  <c r="F66" i="15"/>
  <c r="F65" i="15"/>
  <c r="F64" i="15"/>
  <c r="F63" i="15"/>
  <c r="F62" i="15"/>
  <c r="F61" i="15"/>
  <c r="K30" i="15"/>
  <c r="J30" i="15"/>
  <c r="G54" i="15" s="1"/>
  <c r="D29" i="15"/>
  <c r="I29" i="15" s="1"/>
  <c r="D28" i="15"/>
  <c r="I28" i="15" s="1"/>
  <c r="D27" i="15"/>
  <c r="I27" i="15" s="1"/>
  <c r="D26" i="15"/>
  <c r="I26" i="15" s="1"/>
  <c r="D25" i="15"/>
  <c r="I25" i="15" s="1"/>
  <c r="D24" i="15"/>
  <c r="I24" i="15" s="1"/>
  <c r="D23" i="15"/>
  <c r="I23" i="15" s="1"/>
  <c r="D22" i="15"/>
  <c r="I22" i="15" s="1"/>
  <c r="D21" i="15"/>
  <c r="I21" i="15" s="1"/>
  <c r="D20" i="15"/>
  <c r="H224" i="13"/>
  <c r="G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H196" i="13"/>
  <c r="G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96" i="13" s="1"/>
  <c r="H170" i="13"/>
  <c r="G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70" i="13" s="1"/>
  <c r="H146" i="13"/>
  <c r="G146" i="13"/>
  <c r="F146" i="13"/>
  <c r="I134" i="13"/>
  <c r="H134" i="13"/>
  <c r="G133" i="13"/>
  <c r="G132" i="13"/>
  <c r="G131" i="13"/>
  <c r="G130" i="13"/>
  <c r="G129" i="13"/>
  <c r="G128" i="13"/>
  <c r="H122" i="13"/>
  <c r="G122" i="13"/>
  <c r="F121" i="13"/>
  <c r="F120" i="13"/>
  <c r="F119" i="13"/>
  <c r="F118" i="13"/>
  <c r="F117" i="13"/>
  <c r="F116" i="13"/>
  <c r="I110" i="13"/>
  <c r="H110" i="13"/>
  <c r="G107" i="13"/>
  <c r="G106" i="13"/>
  <c r="G105" i="13"/>
  <c r="G110" i="13" s="1"/>
  <c r="F80" i="13"/>
  <c r="G80" i="13" s="1"/>
  <c r="H80" i="13" s="1"/>
  <c r="G79" i="13"/>
  <c r="G85" i="13" s="1"/>
  <c r="F79" i="13"/>
  <c r="F85" i="13" s="1"/>
  <c r="H73" i="13"/>
  <c r="G73" i="13"/>
  <c r="F72" i="13"/>
  <c r="F71" i="13"/>
  <c r="F70" i="13"/>
  <c r="F69" i="13"/>
  <c r="F68" i="13"/>
  <c r="F67" i="13"/>
  <c r="K36" i="13"/>
  <c r="H60" i="13" s="1"/>
  <c r="J36" i="13"/>
  <c r="G56" i="13" s="1"/>
  <c r="G54" i="13" s="1"/>
  <c r="D35" i="13"/>
  <c r="I35" i="13" s="1"/>
  <c r="D34" i="13"/>
  <c r="I34" i="13" s="1"/>
  <c r="D33" i="13"/>
  <c r="I33" i="13" s="1"/>
  <c r="D32" i="13"/>
  <c r="I32" i="13" s="1"/>
  <c r="D31" i="13"/>
  <c r="I31" i="13" s="1"/>
  <c r="D30" i="13"/>
  <c r="I30" i="13" s="1"/>
  <c r="D29" i="13"/>
  <c r="I29" i="13" s="1"/>
  <c r="D28" i="13"/>
  <c r="I28" i="13" s="1"/>
  <c r="D27" i="13"/>
  <c r="I27" i="13" s="1"/>
  <c r="D26" i="13"/>
  <c r="I26" i="13" s="1"/>
  <c r="D25" i="13"/>
  <c r="I25" i="13" s="1"/>
  <c r="D24" i="13"/>
  <c r="I24" i="13" s="1"/>
  <c r="D23" i="13"/>
  <c r="I23" i="13" s="1"/>
  <c r="D22" i="13"/>
  <c r="I22" i="13" s="1"/>
  <c r="D21" i="13"/>
  <c r="I21" i="13" s="1"/>
  <c r="D20" i="13"/>
  <c r="I20" i="13" s="1"/>
  <c r="H224" i="12"/>
  <c r="G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24" i="12" s="1"/>
  <c r="H196" i="12"/>
  <c r="G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H170" i="12"/>
  <c r="G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70" i="12" s="1"/>
  <c r="H146" i="12"/>
  <c r="G146" i="12"/>
  <c r="F146" i="12"/>
  <c r="I134" i="12"/>
  <c r="H134" i="12"/>
  <c r="G133" i="12"/>
  <c r="G132" i="12"/>
  <c r="G131" i="12"/>
  <c r="G130" i="12"/>
  <c r="G129" i="12"/>
  <c r="G128" i="12"/>
  <c r="H122" i="12"/>
  <c r="G122" i="12"/>
  <c r="F121" i="12"/>
  <c r="F120" i="12"/>
  <c r="F119" i="12"/>
  <c r="F118" i="12"/>
  <c r="F117" i="12"/>
  <c r="F116" i="12"/>
  <c r="I110" i="12"/>
  <c r="H110" i="12"/>
  <c r="G107" i="12"/>
  <c r="G106" i="12"/>
  <c r="G105" i="12"/>
  <c r="F80" i="12"/>
  <c r="G80" i="12" s="1"/>
  <c r="H80" i="12" s="1"/>
  <c r="F79" i="12"/>
  <c r="G79" i="12" s="1"/>
  <c r="H73" i="12"/>
  <c r="G73" i="12"/>
  <c r="F72" i="12"/>
  <c r="F71" i="12"/>
  <c r="F70" i="12"/>
  <c r="F69" i="12"/>
  <c r="F68" i="12"/>
  <c r="F67" i="12"/>
  <c r="K36" i="12"/>
  <c r="H60" i="12" s="1"/>
  <c r="J36" i="12"/>
  <c r="G56" i="12" s="1"/>
  <c r="G54" i="12" s="1"/>
  <c r="D35" i="12"/>
  <c r="I35" i="12" s="1"/>
  <c r="D34" i="12"/>
  <c r="I34" i="12" s="1"/>
  <c r="D33" i="12"/>
  <c r="I33" i="12" s="1"/>
  <c r="D32" i="12"/>
  <c r="I32" i="12" s="1"/>
  <c r="D31" i="12"/>
  <c r="I31" i="12" s="1"/>
  <c r="D30" i="12"/>
  <c r="I30" i="12" s="1"/>
  <c r="D29" i="12"/>
  <c r="I29" i="12" s="1"/>
  <c r="D28" i="12"/>
  <c r="I28" i="12" s="1"/>
  <c r="D27" i="12"/>
  <c r="I27" i="12" s="1"/>
  <c r="D26" i="12"/>
  <c r="I26" i="12" s="1"/>
  <c r="D25" i="12"/>
  <c r="I25" i="12" s="1"/>
  <c r="D24" i="12"/>
  <c r="I24" i="12" s="1"/>
  <c r="D23" i="12"/>
  <c r="I23" i="12" s="1"/>
  <c r="D22" i="12"/>
  <c r="I22" i="12" s="1"/>
  <c r="D21" i="12"/>
  <c r="I21" i="12" s="1"/>
  <c r="D20" i="12"/>
  <c r="I20" i="12" s="1"/>
  <c r="G220" i="9"/>
  <c r="H220" i="9"/>
  <c r="F220" i="9"/>
  <c r="G220" i="10"/>
  <c r="H220" i="10"/>
  <c r="F220" i="10"/>
  <c r="H60" i="11"/>
  <c r="G60" i="11"/>
  <c r="F60" i="11"/>
  <c r="E56" i="11"/>
  <c r="I30" i="11"/>
  <c r="I35" i="11"/>
  <c r="F224" i="13" l="1"/>
  <c r="H50" i="15"/>
  <c r="H48" i="15" s="1"/>
  <c r="H54" i="15"/>
  <c r="F164" i="15"/>
  <c r="I30" i="15"/>
  <c r="E50" i="15" s="1"/>
  <c r="E52" i="15" s="1"/>
  <c r="F67" i="15"/>
  <c r="F116" i="15"/>
  <c r="G128" i="15"/>
  <c r="F219" i="15"/>
  <c r="F190" i="15"/>
  <c r="G50" i="15"/>
  <c r="G48" i="15" s="1"/>
  <c r="F50" i="15"/>
  <c r="F48" i="15" s="1"/>
  <c r="H79" i="15"/>
  <c r="H52" i="15"/>
  <c r="H53" i="15"/>
  <c r="G79" i="15"/>
  <c r="G52" i="15"/>
  <c r="G53" i="15"/>
  <c r="G60" i="12"/>
  <c r="F73" i="12"/>
  <c r="G110" i="12"/>
  <c r="F122" i="12"/>
  <c r="G134" i="12"/>
  <c r="F73" i="13"/>
  <c r="F122" i="13"/>
  <c r="G134" i="13"/>
  <c r="E56" i="13"/>
  <c r="I36" i="13"/>
  <c r="H56" i="13"/>
  <c r="H54" i="13" s="1"/>
  <c r="G58" i="13"/>
  <c r="G59" i="13"/>
  <c r="G60" i="13"/>
  <c r="H79" i="13"/>
  <c r="H85" i="13" s="1"/>
  <c r="H58" i="13"/>
  <c r="H59" i="13"/>
  <c r="F196" i="12"/>
  <c r="E56" i="12"/>
  <c r="F56" i="12" s="1"/>
  <c r="F54" i="12" s="1"/>
  <c r="H56" i="12"/>
  <c r="H54" i="12" s="1"/>
  <c r="E58" i="12"/>
  <c r="G85" i="12"/>
  <c r="H79" i="12"/>
  <c r="H85" i="12" s="1"/>
  <c r="G58" i="12"/>
  <c r="G57" i="12" s="1"/>
  <c r="G59" i="12"/>
  <c r="F85" i="12"/>
  <c r="I36" i="12"/>
  <c r="H58" i="12"/>
  <c r="H59" i="12"/>
  <c r="I29" i="11"/>
  <c r="I28" i="11"/>
  <c r="I31" i="11"/>
  <c r="I32" i="11"/>
  <c r="I33" i="11"/>
  <c r="D28" i="11"/>
  <c r="D29" i="11"/>
  <c r="D30" i="11"/>
  <c r="D31" i="11"/>
  <c r="D32" i="11"/>
  <c r="D33" i="11"/>
  <c r="D34" i="11"/>
  <c r="I20" i="11"/>
  <c r="H224" i="11"/>
  <c r="H226" i="11" s="1"/>
  <c r="G224" i="11"/>
  <c r="G226" i="11" s="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H196" i="11"/>
  <c r="G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96" i="11" s="1"/>
  <c r="H170" i="11"/>
  <c r="G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70" i="11" s="1"/>
  <c r="H146" i="11"/>
  <c r="G146" i="11"/>
  <c r="F146" i="11"/>
  <c r="I134" i="11"/>
  <c r="H134" i="11"/>
  <c r="G133" i="11"/>
  <c r="G132" i="11"/>
  <c r="G131" i="11"/>
  <c r="G130" i="11"/>
  <c r="G129" i="11"/>
  <c r="G128" i="11"/>
  <c r="G134" i="11" s="1"/>
  <c r="H122" i="11"/>
  <c r="G122" i="11"/>
  <c r="F121" i="11"/>
  <c r="F120" i="11"/>
  <c r="F119" i="11"/>
  <c r="F118" i="11"/>
  <c r="F117" i="11"/>
  <c r="F116" i="11"/>
  <c r="F122" i="11" s="1"/>
  <c r="I110" i="11"/>
  <c r="H110" i="11"/>
  <c r="G107" i="11"/>
  <c r="G106" i="11"/>
  <c r="G105" i="11"/>
  <c r="G110" i="11" s="1"/>
  <c r="F80" i="11"/>
  <c r="G80" i="11" s="1"/>
  <c r="H80" i="11" s="1"/>
  <c r="G79" i="11"/>
  <c r="H79" i="11" s="1"/>
  <c r="F79" i="11"/>
  <c r="F85" i="11" s="1"/>
  <c r="H73" i="11"/>
  <c r="G73" i="11"/>
  <c r="F72" i="11"/>
  <c r="F71" i="11"/>
  <c r="F70" i="11"/>
  <c r="F69" i="11"/>
  <c r="F68" i="11"/>
  <c r="F67" i="11"/>
  <c r="K36" i="11"/>
  <c r="H56" i="11" s="1"/>
  <c r="H54" i="11" s="1"/>
  <c r="J36" i="11"/>
  <c r="D35" i="11"/>
  <c r="I34" i="11"/>
  <c r="D27" i="11"/>
  <c r="I27" i="11" s="1"/>
  <c r="D26" i="11"/>
  <c r="I26" i="11" s="1"/>
  <c r="D25" i="11"/>
  <c r="I25" i="11" s="1"/>
  <c r="D24" i="11"/>
  <c r="I24" i="11" s="1"/>
  <c r="D23" i="11"/>
  <c r="I23" i="11" s="1"/>
  <c r="D22" i="11"/>
  <c r="I22" i="11" s="1"/>
  <c r="D21" i="11"/>
  <c r="I21" i="11" s="1"/>
  <c r="D20" i="11"/>
  <c r="H52" i="10"/>
  <c r="G52" i="10"/>
  <c r="F52" i="10"/>
  <c r="H218" i="10"/>
  <c r="G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218" i="10" s="1"/>
  <c r="H190" i="10"/>
  <c r="G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90" i="10" s="1"/>
  <c r="H164" i="10"/>
  <c r="G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64" i="10" s="1"/>
  <c r="H140" i="10"/>
  <c r="G140" i="10"/>
  <c r="F140" i="10"/>
  <c r="I128" i="10"/>
  <c r="H128" i="10"/>
  <c r="G127" i="10"/>
  <c r="G126" i="10"/>
  <c r="G125" i="10"/>
  <c r="G124" i="10"/>
  <c r="G123" i="10"/>
  <c r="G122" i="10"/>
  <c r="G128" i="10" s="1"/>
  <c r="H116" i="10"/>
  <c r="G116" i="10"/>
  <c r="F115" i="10"/>
  <c r="F114" i="10"/>
  <c r="F113" i="10"/>
  <c r="F112" i="10"/>
  <c r="F111" i="10"/>
  <c r="F110" i="10"/>
  <c r="F116" i="10" s="1"/>
  <c r="I104" i="10"/>
  <c r="H104" i="10"/>
  <c r="G101" i="10"/>
  <c r="G100" i="10"/>
  <c r="G99" i="10"/>
  <c r="G104" i="10" s="1"/>
  <c r="F74" i="10"/>
  <c r="G74" i="10" s="1"/>
  <c r="H74" i="10" s="1"/>
  <c r="G73" i="10"/>
  <c r="H73" i="10" s="1"/>
  <c r="F73" i="10"/>
  <c r="F79" i="10" s="1"/>
  <c r="H67" i="10"/>
  <c r="G67" i="10"/>
  <c r="F66" i="10"/>
  <c r="F65" i="10"/>
  <c r="F64" i="10"/>
  <c r="F63" i="10"/>
  <c r="F62" i="10"/>
  <c r="F61" i="10"/>
  <c r="F67" i="10" s="1"/>
  <c r="K30" i="10"/>
  <c r="H50" i="10" s="1"/>
  <c r="H48" i="10" s="1"/>
  <c r="J30" i="10"/>
  <c r="G54" i="10" s="1"/>
  <c r="D29" i="10"/>
  <c r="I29" i="10" s="1"/>
  <c r="D28" i="10"/>
  <c r="I28" i="10" s="1"/>
  <c r="D27" i="10"/>
  <c r="I27" i="10" s="1"/>
  <c r="D26" i="10"/>
  <c r="I26" i="10" s="1"/>
  <c r="D25" i="10"/>
  <c r="I25" i="10" s="1"/>
  <c r="D24" i="10"/>
  <c r="I24" i="10" s="1"/>
  <c r="D23" i="10"/>
  <c r="I23" i="10" s="1"/>
  <c r="D22" i="10"/>
  <c r="I22" i="10" s="1"/>
  <c r="E50" i="10" s="1"/>
  <c r="D21" i="10"/>
  <c r="I21" i="10" s="1"/>
  <c r="D20" i="10"/>
  <c r="I20" i="10" s="1"/>
  <c r="I30" i="10" s="1"/>
  <c r="H52" i="9"/>
  <c r="G52" i="9"/>
  <c r="F52" i="9"/>
  <c r="F74" i="3"/>
  <c r="F73" i="3"/>
  <c r="F79" i="3" s="1"/>
  <c r="H198" i="3"/>
  <c r="G198" i="3"/>
  <c r="H180" i="3"/>
  <c r="G180" i="3"/>
  <c r="F172" i="3"/>
  <c r="F173" i="3"/>
  <c r="F174" i="3"/>
  <c r="F175" i="3"/>
  <c r="F176" i="3"/>
  <c r="F177" i="3"/>
  <c r="F178" i="3"/>
  <c r="F179" i="3"/>
  <c r="G51" i="15" l="1"/>
  <c r="G55" i="15" s="1"/>
  <c r="G221" i="15"/>
  <c r="H51" i="15"/>
  <c r="H55" i="15" s="1"/>
  <c r="H221" i="15" s="1"/>
  <c r="E53" i="15"/>
  <c r="F52" i="15"/>
  <c r="F224" i="11"/>
  <c r="F226" i="11" s="1"/>
  <c r="H57" i="13"/>
  <c r="G57" i="13"/>
  <c r="G61" i="13" s="1"/>
  <c r="G226" i="13" s="1"/>
  <c r="H61" i="13"/>
  <c r="H226" i="13" s="1"/>
  <c r="E58" i="13"/>
  <c r="F56" i="13"/>
  <c r="F54" i="13" s="1"/>
  <c r="G61" i="12"/>
  <c r="G226" i="12" s="1"/>
  <c r="H57" i="12"/>
  <c r="H61" i="12" s="1"/>
  <c r="H226" i="12" s="1"/>
  <c r="F58" i="12"/>
  <c r="E59" i="12"/>
  <c r="F73" i="11"/>
  <c r="G56" i="11"/>
  <c r="G54" i="11" s="1"/>
  <c r="F56" i="11"/>
  <c r="F54" i="11" s="1"/>
  <c r="I36" i="11"/>
  <c r="E58" i="11"/>
  <c r="H85" i="11"/>
  <c r="H58" i="11"/>
  <c r="H59" i="11"/>
  <c r="G85" i="11"/>
  <c r="G58" i="11"/>
  <c r="G59" i="11"/>
  <c r="G50" i="10"/>
  <c r="G48" i="10" s="1"/>
  <c r="H79" i="10"/>
  <c r="E52" i="10"/>
  <c r="F50" i="10"/>
  <c r="F48" i="10" s="1"/>
  <c r="H53" i="10"/>
  <c r="H54" i="10"/>
  <c r="G79" i="10"/>
  <c r="G53" i="10"/>
  <c r="H104" i="3"/>
  <c r="I104" i="3"/>
  <c r="G102" i="3"/>
  <c r="E54" i="15" l="1"/>
  <c r="F54" i="15" s="1"/>
  <c r="F53" i="15"/>
  <c r="F51" i="15" s="1"/>
  <c r="F58" i="13"/>
  <c r="E59" i="13"/>
  <c r="F59" i="12"/>
  <c r="F57" i="12" s="1"/>
  <c r="E60" i="12"/>
  <c r="F60" i="12" s="1"/>
  <c r="G57" i="11"/>
  <c r="G61" i="11" s="1"/>
  <c r="H57" i="11"/>
  <c r="H61" i="11" s="1"/>
  <c r="E59" i="11"/>
  <c r="F58" i="11"/>
  <c r="H51" i="10"/>
  <c r="H55" i="10" s="1"/>
  <c r="G51" i="10"/>
  <c r="G55" i="10" s="1"/>
  <c r="E53" i="10"/>
  <c r="H218" i="9"/>
  <c r="G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218" i="9" s="1"/>
  <c r="H190" i="9"/>
  <c r="G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90" i="9" s="1"/>
  <c r="H164" i="9"/>
  <c r="G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64" i="9" s="1"/>
  <c r="H140" i="9"/>
  <c r="G140" i="9"/>
  <c r="F140" i="9"/>
  <c r="I128" i="9"/>
  <c r="H128" i="9"/>
  <c r="G127" i="9"/>
  <c r="G126" i="9"/>
  <c r="G125" i="9"/>
  <c r="G124" i="9"/>
  <c r="G123" i="9"/>
  <c r="G122" i="9"/>
  <c r="G128" i="9" s="1"/>
  <c r="H116" i="9"/>
  <c r="G116" i="9"/>
  <c r="F115" i="9"/>
  <c r="F114" i="9"/>
  <c r="F113" i="9"/>
  <c r="F112" i="9"/>
  <c r="F111" i="9"/>
  <c r="F110" i="9"/>
  <c r="F116" i="9" s="1"/>
  <c r="I104" i="9"/>
  <c r="H104" i="9"/>
  <c r="G101" i="9"/>
  <c r="G100" i="9"/>
  <c r="G99" i="9"/>
  <c r="G104" i="9" s="1"/>
  <c r="F74" i="9"/>
  <c r="G74" i="9" s="1"/>
  <c r="H74" i="9" s="1"/>
  <c r="G73" i="9"/>
  <c r="G79" i="9" s="1"/>
  <c r="F73" i="9"/>
  <c r="F79" i="9" s="1"/>
  <c r="H67" i="9"/>
  <c r="G67" i="9"/>
  <c r="F66" i="9"/>
  <c r="F65" i="9"/>
  <c r="F64" i="9"/>
  <c r="F63" i="9"/>
  <c r="F62" i="9"/>
  <c r="F61" i="9"/>
  <c r="F67" i="9" s="1"/>
  <c r="K30" i="9"/>
  <c r="H54" i="9" s="1"/>
  <c r="J30" i="9"/>
  <c r="G54" i="9" s="1"/>
  <c r="D29" i="9"/>
  <c r="I29" i="9" s="1"/>
  <c r="D28" i="9"/>
  <c r="I28" i="9" s="1"/>
  <c r="D27" i="9"/>
  <c r="I27" i="9" s="1"/>
  <c r="D26" i="9"/>
  <c r="I26" i="9" s="1"/>
  <c r="D25" i="9"/>
  <c r="I25" i="9" s="1"/>
  <c r="D24" i="9"/>
  <c r="I24" i="9" s="1"/>
  <c r="D23" i="9"/>
  <c r="I23" i="9" s="1"/>
  <c r="D22" i="9"/>
  <c r="I22" i="9" s="1"/>
  <c r="E50" i="9" s="1"/>
  <c r="D21" i="9"/>
  <c r="I21" i="9" s="1"/>
  <c r="D20" i="9"/>
  <c r="I20" i="9" s="1"/>
  <c r="O34" i="6"/>
  <c r="P14" i="6"/>
  <c r="P16" i="6"/>
  <c r="P18" i="6"/>
  <c r="P20" i="6"/>
  <c r="P22" i="6"/>
  <c r="P24" i="6"/>
  <c r="P26" i="6"/>
  <c r="P28" i="6"/>
  <c r="P30" i="6"/>
  <c r="H10" i="6"/>
  <c r="H11" i="6"/>
  <c r="H12" i="6"/>
  <c r="H13" i="6"/>
  <c r="H14" i="6"/>
  <c r="O14" i="6" s="1"/>
  <c r="H15" i="6"/>
  <c r="O15" i="6" s="1"/>
  <c r="H16" i="6"/>
  <c r="O16" i="6" s="1"/>
  <c r="H17" i="6"/>
  <c r="O17" i="6" s="1"/>
  <c r="H18" i="6"/>
  <c r="O18" i="6" s="1"/>
  <c r="H19" i="6"/>
  <c r="O19" i="6" s="1"/>
  <c r="H20" i="6"/>
  <c r="O20" i="6" s="1"/>
  <c r="H21" i="6"/>
  <c r="O21" i="6" s="1"/>
  <c r="H22" i="6"/>
  <c r="O22" i="6" s="1"/>
  <c r="H23" i="6"/>
  <c r="O23" i="6" s="1"/>
  <c r="H24" i="6"/>
  <c r="O24" i="6" s="1"/>
  <c r="H25" i="6"/>
  <c r="O25" i="6" s="1"/>
  <c r="H26" i="6"/>
  <c r="O26" i="6" s="1"/>
  <c r="H27" i="6"/>
  <c r="O27" i="6" s="1"/>
  <c r="H28" i="6"/>
  <c r="O28" i="6" s="1"/>
  <c r="H29" i="6"/>
  <c r="O29" i="6" s="1"/>
  <c r="H30" i="6"/>
  <c r="O30" i="6" s="1"/>
  <c r="H31" i="6"/>
  <c r="O31" i="6" s="1"/>
  <c r="H32" i="6"/>
  <c r="P32" i="6" s="1"/>
  <c r="H33" i="6"/>
  <c r="P33" i="6" s="1"/>
  <c r="H34" i="6"/>
  <c r="H35" i="6"/>
  <c r="P35" i="6" s="1"/>
  <c r="H36" i="6"/>
  <c r="O36" i="6" s="1"/>
  <c r="H37" i="6"/>
  <c r="P37" i="6" s="1"/>
  <c r="H38" i="6"/>
  <c r="O38" i="6" s="1"/>
  <c r="H39" i="6"/>
  <c r="P39" i="6" s="1"/>
  <c r="H40" i="6"/>
  <c r="O40" i="6" s="1"/>
  <c r="H41" i="6"/>
  <c r="P41" i="6" s="1"/>
  <c r="H9" i="6"/>
  <c r="F55" i="15" l="1"/>
  <c r="F221" i="15" s="1"/>
  <c r="F59" i="13"/>
  <c r="E60" i="13"/>
  <c r="F60" i="13" s="1"/>
  <c r="F57" i="13"/>
  <c r="F61" i="12"/>
  <c r="F226" i="12" s="1"/>
  <c r="E60" i="11"/>
  <c r="F59" i="11"/>
  <c r="F57" i="11" s="1"/>
  <c r="E54" i="10"/>
  <c r="F54" i="10" s="1"/>
  <c r="F53" i="10"/>
  <c r="F51" i="10"/>
  <c r="F55" i="10" s="1"/>
  <c r="G50" i="9"/>
  <c r="G48" i="9" s="1"/>
  <c r="I30" i="9"/>
  <c r="E52" i="9"/>
  <c r="F50" i="9"/>
  <c r="F48" i="9" s="1"/>
  <c r="H50" i="9"/>
  <c r="H48" i="9" s="1"/>
  <c r="G53" i="9"/>
  <c r="H73" i="9"/>
  <c r="H79" i="9" s="1"/>
  <c r="H53" i="9"/>
  <c r="P31" i="6"/>
  <c r="Q30" i="6"/>
  <c r="P29" i="6"/>
  <c r="Q28" i="6"/>
  <c r="P27" i="6"/>
  <c r="Q26" i="6"/>
  <c r="P25" i="6"/>
  <c r="Q24" i="6"/>
  <c r="P23" i="6"/>
  <c r="Q22" i="6"/>
  <c r="P21" i="6"/>
  <c r="Q20" i="6"/>
  <c r="P19" i="6"/>
  <c r="Q18" i="6"/>
  <c r="P17" i="6"/>
  <c r="Q16" i="6"/>
  <c r="P15" i="6"/>
  <c r="Q14" i="6"/>
  <c r="Q31" i="6"/>
  <c r="Q29" i="6"/>
  <c r="Q27" i="6"/>
  <c r="Q25" i="6"/>
  <c r="Q23" i="6"/>
  <c r="Q21" i="6"/>
  <c r="Q19" i="6"/>
  <c r="Q17" i="6"/>
  <c r="Q15" i="6"/>
  <c r="P38" i="6"/>
  <c r="P34" i="6"/>
  <c r="P40" i="6"/>
  <c r="P36" i="6"/>
  <c r="Q41" i="6"/>
  <c r="O41" i="6"/>
  <c r="Q39" i="6"/>
  <c r="O39" i="6"/>
  <c r="Q37" i="6"/>
  <c r="O37" i="6"/>
  <c r="Q35" i="6"/>
  <c r="O35" i="6"/>
  <c r="Q33" i="6"/>
  <c r="O33" i="6"/>
  <c r="Q40" i="6"/>
  <c r="Q38" i="6"/>
  <c r="Q36" i="6"/>
  <c r="Q34" i="6"/>
  <c r="Q32" i="6"/>
  <c r="O32" i="6"/>
  <c r="O7" i="6"/>
  <c r="DG10" i="7"/>
  <c r="DT10" i="7"/>
  <c r="EG10" i="7"/>
  <c r="L95" i="8"/>
  <c r="M95" i="8"/>
  <c r="K95" i="8"/>
  <c r="L60" i="8"/>
  <c r="M60" i="8"/>
  <c r="K60" i="8"/>
  <c r="L63" i="8"/>
  <c r="M63" i="8"/>
  <c r="K63" i="8"/>
  <c r="L62" i="8"/>
  <c r="M62" i="8"/>
  <c r="K62" i="8"/>
  <c r="K195" i="1"/>
  <c r="L195" i="1"/>
  <c r="M56" i="1"/>
  <c r="Q57" i="1"/>
  <c r="P58" i="1"/>
  <c r="P59" i="1"/>
  <c r="P60" i="1"/>
  <c r="P61" i="1"/>
  <c r="P62" i="1"/>
  <c r="P63" i="1"/>
  <c r="P64" i="1"/>
  <c r="P65" i="1"/>
  <c r="P66" i="1"/>
  <c r="Q63" i="1"/>
  <c r="R63" i="1"/>
  <c r="P57" i="1"/>
  <c r="F61" i="13" l="1"/>
  <c r="F226" i="13" s="1"/>
  <c r="F61" i="11"/>
  <c r="G51" i="9"/>
  <c r="G55" i="9" s="1"/>
  <c r="H51" i="9"/>
  <c r="H55" i="9" s="1"/>
  <c r="E53" i="9"/>
  <c r="Q56" i="1"/>
  <c r="R56" i="1"/>
  <c r="P56" i="1"/>
  <c r="L123" i="1"/>
  <c r="M123" i="1"/>
  <c r="K123" i="1"/>
  <c r="Q62" i="1"/>
  <c r="R62" i="1"/>
  <c r="L294" i="1"/>
  <c r="M294" i="1"/>
  <c r="K294" i="1"/>
  <c r="Q61" i="1"/>
  <c r="R61" i="1"/>
  <c r="L253" i="1"/>
  <c r="M253" i="1"/>
  <c r="K253" i="1"/>
  <c r="L95" i="1"/>
  <c r="M95" i="1"/>
  <c r="R57" i="1" s="1"/>
  <c r="K95" i="1"/>
  <c r="L93" i="1"/>
  <c r="M93" i="1"/>
  <c r="K93" i="1"/>
  <c r="F53" i="9" l="1"/>
  <c r="E54" i="9"/>
  <c r="F54" i="9" s="1"/>
  <c r="F51" i="9"/>
  <c r="F55" i="9" s="1"/>
  <c r="D14" i="8"/>
  <c r="D13" i="8"/>
  <c r="L139" i="1"/>
  <c r="M139" i="1"/>
  <c r="K139" i="1"/>
  <c r="L94" i="8"/>
  <c r="M94" i="8"/>
  <c r="K94" i="8"/>
  <c r="J10" i="5" l="1"/>
  <c r="I10" i="5"/>
  <c r="H10" i="5"/>
  <c r="D20" i="1" l="1"/>
  <c r="P74" i="1"/>
  <c r="Q76" i="1"/>
  <c r="R76" i="1"/>
  <c r="P76" i="1"/>
  <c r="D18" i="8" l="1"/>
  <c r="K42" i="6" l="1"/>
  <c r="J42" i="6"/>
  <c r="I42" i="6"/>
  <c r="G42" i="6"/>
  <c r="F42" i="6"/>
  <c r="E42" i="6"/>
  <c r="C42" i="6"/>
  <c r="B42" i="6"/>
  <c r="P13" i="6"/>
  <c r="Q12" i="6"/>
  <c r="Q11" i="6"/>
  <c r="Q10" i="6"/>
  <c r="G21" i="4"/>
  <c r="G20" i="5" s="1"/>
  <c r="G52" i="6" s="1"/>
  <c r="E21" i="4"/>
  <c r="E20" i="5" s="1"/>
  <c r="E52" i="6" s="1"/>
  <c r="C21" i="4"/>
  <c r="C20" i="5" s="1"/>
  <c r="C52" i="6" s="1"/>
  <c r="C18" i="4"/>
  <c r="AQ44" i="7"/>
  <c r="C17" i="5" s="1"/>
  <c r="C49" i="6" s="1"/>
  <c r="DG15" i="7"/>
  <c r="K26" i="8"/>
  <c r="Q60" i="1"/>
  <c r="R60" i="1"/>
  <c r="L231" i="1"/>
  <c r="L104" i="8" s="1"/>
  <c r="M231" i="1"/>
  <c r="M104" i="8" s="1"/>
  <c r="K231" i="1"/>
  <c r="K104" i="8" s="1"/>
  <c r="Q58" i="1"/>
  <c r="R58" i="1"/>
  <c r="Q59" i="1"/>
  <c r="R59" i="1"/>
  <c r="Q64" i="1"/>
  <c r="R64" i="1"/>
  <c r="Q65" i="1"/>
  <c r="R65" i="1"/>
  <c r="Q66" i="1"/>
  <c r="R66" i="1"/>
  <c r="Q74" i="1"/>
  <c r="R74" i="1"/>
  <c r="Q75" i="1"/>
  <c r="R75" i="1"/>
  <c r="D15" i="8"/>
  <c r="K9" i="8"/>
  <c r="A27" i="4" s="1"/>
  <c r="A25" i="5" s="1"/>
  <c r="A58" i="6" s="1"/>
  <c r="K7" i="8"/>
  <c r="BY44" i="7" s="1"/>
  <c r="K5" i="8"/>
  <c r="N13" i="8"/>
  <c r="N18" i="8"/>
  <c r="N17" i="8"/>
  <c r="O11" i="6" l="1"/>
  <c r="G18" i="4"/>
  <c r="G17" i="5" s="1"/>
  <c r="G49" i="6" s="1"/>
  <c r="D42" i="6"/>
  <c r="O10" i="6"/>
  <c r="O12" i="6"/>
  <c r="H42" i="6"/>
  <c r="P9" i="6"/>
  <c r="Q9" i="6"/>
  <c r="P10" i="6"/>
  <c r="P11" i="6"/>
  <c r="P12" i="6"/>
  <c r="O13" i="6"/>
  <c r="O9" i="6"/>
  <c r="Q13" i="6"/>
  <c r="L113" i="8"/>
  <c r="M113" i="8"/>
  <c r="K113" i="8"/>
  <c r="K49" i="8"/>
  <c r="L49" i="8"/>
  <c r="M49" i="8"/>
  <c r="K50" i="8"/>
  <c r="L50" i="8"/>
  <c r="M50" i="8"/>
  <c r="L48" i="8"/>
  <c r="M48" i="8"/>
  <c r="K48" i="8"/>
  <c r="L46" i="8"/>
  <c r="M46" i="8"/>
  <c r="K46" i="8"/>
  <c r="L42" i="8"/>
  <c r="M42" i="8"/>
  <c r="K42" i="8"/>
  <c r="L39" i="8"/>
  <c r="M39" i="8"/>
  <c r="K39" i="8"/>
  <c r="L36" i="8"/>
  <c r="M36" i="8"/>
  <c r="K36" i="8"/>
  <c r="L33" i="8"/>
  <c r="M33" i="8"/>
  <c r="K33" i="8"/>
  <c r="P42" i="6" l="1"/>
  <c r="Q42" i="6"/>
  <c r="O42" i="6"/>
  <c r="N98" i="8"/>
  <c r="M111" i="8"/>
  <c r="L111" i="8"/>
  <c r="K111" i="8"/>
  <c r="M96" i="8"/>
  <c r="L96" i="8"/>
  <c r="K96" i="8"/>
  <c r="M92" i="8"/>
  <c r="L92" i="8"/>
  <c r="K92" i="8"/>
  <c r="M89" i="8"/>
  <c r="L89" i="8"/>
  <c r="K89" i="8"/>
  <c r="M84" i="8"/>
  <c r="L84" i="8"/>
  <c r="K84" i="8"/>
  <c r="M82" i="8"/>
  <c r="L82" i="8"/>
  <c r="K82" i="8"/>
  <c r="M75" i="8"/>
  <c r="L75" i="8"/>
  <c r="K75" i="8"/>
  <c r="M51" i="8"/>
  <c r="L51" i="8"/>
  <c r="K51" i="8"/>
  <c r="M45" i="8"/>
  <c r="L45" i="8"/>
  <c r="K45" i="8"/>
  <c r="M41" i="8"/>
  <c r="L41" i="8"/>
  <c r="K41" i="8"/>
  <c r="M38" i="8"/>
  <c r="L38" i="8"/>
  <c r="K38" i="8"/>
  <c r="M35" i="8"/>
  <c r="L35" i="8"/>
  <c r="K35" i="8"/>
  <c r="M32" i="8"/>
  <c r="L32" i="8"/>
  <c r="K32" i="8"/>
  <c r="M29" i="8"/>
  <c r="L29" i="8"/>
  <c r="K29" i="8"/>
  <c r="K276" i="1"/>
  <c r="K108" i="8" s="1"/>
  <c r="K213" i="1"/>
  <c r="K177" i="1"/>
  <c r="K101" i="8" s="1"/>
  <c r="K102" i="8"/>
  <c r="K155" i="1"/>
  <c r="K99" i="8" s="1"/>
  <c r="P75" i="1"/>
  <c r="M109" i="8"/>
  <c r="L109" i="8"/>
  <c r="K109" i="8"/>
  <c r="M276" i="1"/>
  <c r="M108" i="8" s="1"/>
  <c r="L276" i="1"/>
  <c r="L108" i="8" s="1"/>
  <c r="L173" i="1"/>
  <c r="L100" i="8" s="1"/>
  <c r="M173" i="1"/>
  <c r="M100" i="8" s="1"/>
  <c r="K173" i="1"/>
  <c r="K100" i="8" s="1"/>
  <c r="M155" i="1"/>
  <c r="M99" i="8" s="1"/>
  <c r="L155" i="1"/>
  <c r="L99" i="8" s="1"/>
  <c r="M177" i="1"/>
  <c r="M101" i="8" s="1"/>
  <c r="L177" i="1"/>
  <c r="L101" i="8" s="1"/>
  <c r="M195" i="1"/>
  <c r="M102" i="8" s="1"/>
  <c r="L102" i="8"/>
  <c r="M213" i="1"/>
  <c r="M103" i="8" s="1"/>
  <c r="L213" i="1"/>
  <c r="L103" i="8" s="1"/>
  <c r="M234" i="1"/>
  <c r="M105" i="8" s="1"/>
  <c r="L234" i="1"/>
  <c r="L105" i="8" s="1"/>
  <c r="K234" i="1"/>
  <c r="K105" i="8" s="1"/>
  <c r="L106" i="8"/>
  <c r="M106" i="8"/>
  <c r="K106" i="8"/>
  <c r="L258" i="1"/>
  <c r="L107" i="8" s="1"/>
  <c r="M258" i="1"/>
  <c r="M107" i="8" s="1"/>
  <c r="K258" i="1"/>
  <c r="K107" i="8" s="1"/>
  <c r="K58" i="1"/>
  <c r="L58" i="1"/>
  <c r="M58" i="1"/>
  <c r="M56" i="8" s="1"/>
  <c r="L81" i="8"/>
  <c r="L80" i="8" s="1"/>
  <c r="M81" i="8"/>
  <c r="M80" i="8" s="1"/>
  <c r="K122" i="1"/>
  <c r="M99" i="1"/>
  <c r="M66" i="8" s="1"/>
  <c r="M65" i="8" s="1"/>
  <c r="L99" i="1"/>
  <c r="L98" i="1" s="1"/>
  <c r="K99" i="1"/>
  <c r="K98" i="1" s="1"/>
  <c r="L75" i="1"/>
  <c r="L57" i="8" s="1"/>
  <c r="M75" i="1"/>
  <c r="M57" i="8" s="1"/>
  <c r="K75" i="1"/>
  <c r="K57" i="8" s="1"/>
  <c r="K57" i="1" l="1"/>
  <c r="P77" i="1"/>
  <c r="L56" i="8"/>
  <c r="L57" i="1"/>
  <c r="K103" i="8"/>
  <c r="K98" i="8" s="1"/>
  <c r="K91" i="8" s="1"/>
  <c r="K154" i="1"/>
  <c r="K81" i="8"/>
  <c r="K80" i="8" s="1"/>
  <c r="K79" i="8" s="1"/>
  <c r="K66" i="8"/>
  <c r="K65" i="8" s="1"/>
  <c r="K64" i="8" s="1"/>
  <c r="L66" i="8"/>
  <c r="L65" i="8" s="1"/>
  <c r="L64" i="8" s="1"/>
  <c r="M154" i="1"/>
  <c r="L154" i="1"/>
  <c r="L122" i="1"/>
  <c r="M122" i="1"/>
  <c r="M98" i="1"/>
  <c r="L55" i="8"/>
  <c r="K56" i="8"/>
  <c r="K55" i="8" s="1"/>
  <c r="L98" i="8"/>
  <c r="L91" i="8" s="1"/>
  <c r="M98" i="8"/>
  <c r="M91" i="8" s="1"/>
  <c r="L79" i="8"/>
  <c r="M64" i="8"/>
  <c r="M79" i="8"/>
  <c r="M55" i="8"/>
  <c r="L28" i="8"/>
  <c r="K28" i="8"/>
  <c r="P28" i="8" s="1"/>
  <c r="M28" i="8"/>
  <c r="M57" i="1"/>
  <c r="F189" i="3" l="1"/>
  <c r="F190" i="3"/>
  <c r="F191" i="3"/>
  <c r="F192" i="3"/>
  <c r="F193" i="3"/>
  <c r="F194" i="3"/>
  <c r="F195" i="3"/>
  <c r="F196" i="3"/>
  <c r="F207" i="3"/>
  <c r="F208" i="3"/>
  <c r="F209" i="3"/>
  <c r="F210" i="3"/>
  <c r="F211" i="3"/>
  <c r="F212" i="3"/>
  <c r="F213" i="3"/>
  <c r="F214" i="3"/>
  <c r="F206" i="3"/>
  <c r="F215" i="3"/>
  <c r="F216" i="3"/>
  <c r="F217" i="3"/>
  <c r="F218" i="3"/>
  <c r="F219" i="3"/>
  <c r="F220" i="3"/>
  <c r="F221" i="3"/>
  <c r="F197" i="3"/>
  <c r="F188" i="3"/>
  <c r="F187" i="3"/>
  <c r="F186" i="3"/>
  <c r="F198" i="3" s="1"/>
  <c r="F158" i="3"/>
  <c r="F159" i="3"/>
  <c r="F160" i="3"/>
  <c r="F161" i="3"/>
  <c r="F162" i="3"/>
  <c r="F163" i="3"/>
  <c r="F164" i="3"/>
  <c r="F165" i="3"/>
  <c r="F166" i="3"/>
  <c r="F167" i="3"/>
  <c r="F168" i="3"/>
  <c r="F169" i="3"/>
  <c r="F157" i="3"/>
  <c r="F170" i="3"/>
  <c r="F171" i="3"/>
  <c r="F156" i="3"/>
  <c r="G122" i="3"/>
  <c r="F111" i="3"/>
  <c r="F112" i="3"/>
  <c r="F113" i="3"/>
  <c r="F114" i="3"/>
  <c r="F115" i="3"/>
  <c r="F110" i="3"/>
  <c r="G99" i="3"/>
  <c r="G100" i="3"/>
  <c r="G101" i="3"/>
  <c r="F180" i="3" l="1"/>
  <c r="DT15" i="7"/>
  <c r="EG15" i="7"/>
  <c r="ET15" i="7"/>
  <c r="DG21" i="7"/>
  <c r="DT21" i="7"/>
  <c r="EG21" i="7"/>
  <c r="ET21" i="7"/>
  <c r="DG33" i="7"/>
  <c r="DG14" i="7" s="1"/>
  <c r="DT33" i="7"/>
  <c r="EG33" i="7"/>
  <c r="ET33" i="7"/>
  <c r="DG36" i="7"/>
  <c r="DT36" i="7"/>
  <c r="EG36" i="7"/>
  <c r="ET36" i="7"/>
  <c r="ET14" i="7" l="1"/>
  <c r="ET7" i="7" s="1"/>
  <c r="EG14" i="7"/>
  <c r="EG7" i="7" s="1"/>
  <c r="DT14" i="7"/>
  <c r="DT7" i="7" s="1"/>
  <c r="DG7" i="7"/>
  <c r="L316" i="1"/>
  <c r="L314" i="1" s="1"/>
  <c r="M316" i="1"/>
  <c r="M314" i="1" s="1"/>
  <c r="K316" i="1"/>
  <c r="K314" i="1" s="1"/>
  <c r="L145" i="1"/>
  <c r="M145" i="1"/>
  <c r="K145" i="1"/>
  <c r="G116" i="3"/>
  <c r="H116" i="3"/>
  <c r="F116" i="3"/>
  <c r="G150" i="3"/>
  <c r="H150" i="3"/>
  <c r="F150" i="3"/>
  <c r="G226" i="3"/>
  <c r="H226" i="3"/>
  <c r="F205" i="3"/>
  <c r="F222" i="3"/>
  <c r="F223" i="3"/>
  <c r="F224" i="3"/>
  <c r="F225" i="3"/>
  <c r="F204" i="3"/>
  <c r="H138" i="3"/>
  <c r="I138" i="3"/>
  <c r="G138" i="3"/>
  <c r="G104" i="3"/>
  <c r="G73" i="3"/>
  <c r="D21" i="3"/>
  <c r="D23" i="3"/>
  <c r="D24" i="3"/>
  <c r="I24" i="3" s="1"/>
  <c r="D25" i="3"/>
  <c r="I25" i="3" s="1"/>
  <c r="D26" i="3"/>
  <c r="I26" i="3" s="1"/>
  <c r="D27" i="3"/>
  <c r="I27" i="3" s="1"/>
  <c r="D28" i="3"/>
  <c r="I28" i="3" s="1"/>
  <c r="D29" i="3"/>
  <c r="I29" i="3" s="1"/>
  <c r="G67" i="3"/>
  <c r="H67" i="3"/>
  <c r="F62" i="3"/>
  <c r="F63" i="3"/>
  <c r="F64" i="3"/>
  <c r="F65" i="3"/>
  <c r="F66" i="3"/>
  <c r="F61" i="3"/>
  <c r="I21" i="3"/>
  <c r="I23" i="3"/>
  <c r="D20" i="3"/>
  <c r="I20" i="3" s="1"/>
  <c r="H73" i="3" l="1"/>
  <c r="M91" i="1"/>
  <c r="M61" i="8"/>
  <c r="M54" i="8" s="1"/>
  <c r="K91" i="1"/>
  <c r="K61" i="8"/>
  <c r="K54" i="8" s="1"/>
  <c r="K27" i="8" s="1"/>
  <c r="L91" i="1"/>
  <c r="L61" i="8"/>
  <c r="L54" i="8" s="1"/>
  <c r="F226" i="3"/>
  <c r="F67" i="3"/>
  <c r="L144" i="1"/>
  <c r="M144" i="1"/>
  <c r="K144" i="1"/>
  <c r="G74" i="3"/>
  <c r="H74" i="3" s="1"/>
  <c r="D22" i="3"/>
  <c r="I22" i="3" l="1"/>
  <c r="E50" i="3" s="1"/>
  <c r="G79" i="3"/>
  <c r="H79" i="3"/>
  <c r="R77" i="1"/>
  <c r="Q77" i="1"/>
  <c r="E52" i="3" l="1"/>
  <c r="E53" i="3" s="1"/>
  <c r="F50" i="3"/>
  <c r="F48" i="3" s="1"/>
  <c r="F52" i="3"/>
  <c r="J13" i="5"/>
  <c r="J11" i="5" s="1"/>
  <c r="I13" i="5"/>
  <c r="I11" i="5" s="1"/>
  <c r="H13" i="5"/>
  <c r="H11" i="5"/>
  <c r="I8" i="5"/>
  <c r="H8" i="5"/>
  <c r="J8" i="5"/>
  <c r="I14" i="5" l="1"/>
  <c r="J14" i="5"/>
  <c r="H14" i="5"/>
  <c r="E54" i="3"/>
  <c r="F54" i="3" s="1"/>
  <c r="F53" i="3"/>
  <c r="F51" i="3" s="1"/>
  <c r="J13" i="4"/>
  <c r="J11" i="4" s="1"/>
  <c r="I13" i="4"/>
  <c r="I11" i="4" s="1"/>
  <c r="H13" i="4"/>
  <c r="H11" i="4" s="1"/>
  <c r="J10" i="4"/>
  <c r="J8" i="4" s="1"/>
  <c r="I10" i="4"/>
  <c r="I8" i="4" s="1"/>
  <c r="H10" i="4"/>
  <c r="H8" i="4" s="1"/>
  <c r="J14" i="4" l="1"/>
  <c r="I14" i="4"/>
  <c r="H14" i="4"/>
  <c r="F55" i="3"/>
  <c r="K30" i="3"/>
  <c r="J30" i="3"/>
  <c r="I30" i="3"/>
  <c r="F228" i="3" l="1"/>
  <c r="H54" i="3"/>
  <c r="G54" i="3"/>
  <c r="G53" i="3"/>
  <c r="G52" i="3"/>
  <c r="G50" i="3"/>
  <c r="G48" i="3" s="1"/>
  <c r="H50" i="3"/>
  <c r="H48" i="3" s="1"/>
  <c r="H52" i="3"/>
  <c r="H53" i="3"/>
  <c r="L34" i="1"/>
  <c r="L137" i="1"/>
  <c r="M137" i="1"/>
  <c r="K137" i="1"/>
  <c r="K136" i="1" s="1"/>
  <c r="K56" i="1" s="1"/>
  <c r="L134" i="1"/>
  <c r="M134" i="1"/>
  <c r="K134" i="1"/>
  <c r="L128" i="1"/>
  <c r="M128" i="1"/>
  <c r="L130" i="1"/>
  <c r="M130" i="1"/>
  <c r="K130" i="1"/>
  <c r="K128" i="1"/>
  <c r="L117" i="1"/>
  <c r="M117" i="1"/>
  <c r="K117" i="1"/>
  <c r="K53" i="1"/>
  <c r="L53" i="1"/>
  <c r="M53" i="1"/>
  <c r="K47" i="1"/>
  <c r="L47" i="1"/>
  <c r="M47" i="1"/>
  <c r="K43" i="1"/>
  <c r="L43" i="1"/>
  <c r="M43" i="1"/>
  <c r="K40" i="1"/>
  <c r="L40" i="1"/>
  <c r="M40" i="1"/>
  <c r="K37" i="1"/>
  <c r="L37" i="1"/>
  <c r="M37" i="1"/>
  <c r="K34" i="1"/>
  <c r="M34" i="1"/>
  <c r="K31" i="1"/>
  <c r="L31" i="1"/>
  <c r="M31" i="1"/>
  <c r="H51" i="3" l="1"/>
  <c r="H55" i="3" s="1"/>
  <c r="H228" i="3" s="1"/>
  <c r="G51" i="3"/>
  <c r="G55" i="3" s="1"/>
  <c r="G228" i="3" s="1"/>
  <c r="K121" i="1"/>
  <c r="L121" i="1"/>
  <c r="K30" i="1"/>
  <c r="M121" i="1"/>
  <c r="L136" i="1"/>
  <c r="L56" i="1" s="1"/>
  <c r="M136" i="1"/>
  <c r="M97" i="1"/>
  <c r="L97" i="1"/>
  <c r="K97" i="1"/>
  <c r="L30" i="1"/>
  <c r="M30" i="1"/>
  <c r="K29" i="1" l="1"/>
  <c r="L26" i="8" s="1"/>
  <c r="L27" i="8" s="1"/>
  <c r="L29" i="1" l="1"/>
  <c r="M26" i="8" l="1"/>
  <c r="M27" i="8" s="1"/>
  <c r="M29" i="1"/>
</calcChain>
</file>

<file path=xl/sharedStrings.xml><?xml version="1.0" encoding="utf-8"?>
<sst xmlns="http://schemas.openxmlformats.org/spreadsheetml/2006/main" count="2246" uniqueCount="553">
  <si>
    <t>Наименование показателя</t>
  </si>
  <si>
    <t>Код строки</t>
  </si>
  <si>
    <t xml:space="preserve">Код по бюджетной классификации Российской Федерации </t>
  </si>
  <si>
    <t xml:space="preserve">Аналитический код </t>
  </si>
  <si>
    <t>Сумма</t>
  </si>
  <si>
    <t>на 20</t>
  </si>
  <si>
    <t xml:space="preserve">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</si>
  <si>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</si>
  <si>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</si>
  <si>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</si>
  <si>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</si>
  <si>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</si>
  <si>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</si>
  <si>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</si>
  <si>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</si>
  <si>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</si>
  <si>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</si>
  <si>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</si>
  <si>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</si>
  <si>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 xml:space="preserve">Остаток средств на начало текущего финансового года </t>
  </si>
  <si>
    <t>0001</t>
  </si>
  <si>
    <t>х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</si>
  <si>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</si>
  <si>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</si>
  <si>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</si>
  <si>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</si>
  <si>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</si>
  <si>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</si>
  <si>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</si>
  <si>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</si>
  <si>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</si>
  <si>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</si>
  <si>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</si>
  <si>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</si>
  <si>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 xml:space="preserve">в том числе:
субсидии на финансовое обеспечение выполнения муниципального задания 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</si>
  <si>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</si>
  <si>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</si>
  <si>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</si>
  <si>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</si>
  <si>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</si>
  <si>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</si>
  <si>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</si>
  <si>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</si>
  <si>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</si>
  <si>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</si>
  <si>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</si>
  <si>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</si>
  <si>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</si>
  <si>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иной приносящей доход деятельности, всего</t>
  </si>
  <si>
    <t>1900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</si>
  <si>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</si>
  <si>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</si>
  <si>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</si>
  <si>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</si>
  <si>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</si>
  <si>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</si>
  <si>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</si>
  <si>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</si>
  <si>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</si>
  <si>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</si>
  <si>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</si>
  <si>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</si>
  <si>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</si>
  <si>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</si>
  <si>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</si>
  <si>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</si>
  <si>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</si>
  <si>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</si>
  <si>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</si>
  <si>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</si>
  <si>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</si>
  <si>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</si>
  <si>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</si>
  <si>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</si>
  <si>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</si>
  <si>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</si>
  <si>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</si>
  <si>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</si>
  <si>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</si>
  <si>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</si>
  <si>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</si>
  <si>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</si>
  <si>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</si>
  <si>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</si>
  <si>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</si>
  <si>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</si>
  <si>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</si>
  <si>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</si>
  <si>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</si>
  <si>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 xml:space="preserve">расходы на закупку товаров, работ, услуг, всего 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</si>
  <si>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</si>
  <si>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</si>
  <si>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</si>
  <si>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</si>
  <si>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</si>
  <si>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</si>
  <si>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</si>
  <si>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</si>
  <si>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</si>
  <si>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</si>
  <si>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</si>
  <si>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 xml:space="preserve">Прочие выплаты, всего </t>
  </si>
  <si>
    <t>4000</t>
  </si>
  <si>
    <t>из них:
возврат в бюджет средств субсидии</t>
  </si>
  <si>
    <t>4010</t>
  </si>
  <si>
    <t>610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</si>
  <si>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</si>
  <si>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</si>
  <si>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</si>
  <si>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</si>
  <si>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</si>
  <si>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</si>
  <si>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</si>
  <si>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383</t>
  </si>
  <si>
    <t>Раздел 1. Поступления и выплаты</t>
  </si>
  <si>
    <t>Приложение№1</t>
  </si>
  <si>
    <t>к Порядку составления и утверждения плана финансово-хозяйственной
деятельности муниципальных бюджетных и автономных учреждений города Пензы, в отношении которых функции и полномочия учредителя осуществляет Управление образования города Пензы, утвержденному
приказом Управления образования города Пензы
от __30.12.2019________№_216__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</si>
  <si>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</si>
  <si>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</si>
  <si>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</si>
  <si>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</si>
  <si>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</si>
  <si>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(расшифровка)</t>
  </si>
  <si>
    <t>"Утверждаю"</t>
  </si>
  <si>
    <t xml:space="preserve">Раздел 2. Сведения по выплатам на закупки товаров, работ, услуг 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</si>
  <si>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</si>
  <si>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</si>
  <si>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</si>
  <si>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</si>
  <si>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</si>
  <si>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</si>
  <si>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 xml:space="preserve">Выплаты на закупку товаров, работ, услуг, всего 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</si>
  <si>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</si>
  <si>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</si>
  <si>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</si>
  <si>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26100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</si>
  <si>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</si>
  <si>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</si>
  <si>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</si>
  <si>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</si>
  <si>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</si>
  <si>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</si>
  <si>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1.4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</si>
  <si>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</si>
  <si>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26400</t>
  </si>
  <si>
    <t>1.4.1</t>
  </si>
  <si>
    <t>в том числе:
за счет субсидий, предоставляемых на финансовое обеспечение выполнения муниципального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</si>
  <si>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</si>
  <si>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</si>
  <si>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</si>
  <si>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</si>
  <si>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</si>
  <si>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 xml:space="preserve">в соответствии с Федеральным законом № 223-ФЗ 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</si>
  <si>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</si>
  <si>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</si>
  <si>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</si>
  <si>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</si>
  <si>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</si>
  <si>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</si>
  <si>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</si>
  <si>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</si>
  <si>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</si>
  <si>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 xml:space="preserve">за счет субсидий, предоставляемых на осуществление капитальных вложений </t>
  </si>
  <si>
    <t>26430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</si>
  <si>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</si>
  <si>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</si>
  <si>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</si>
  <si>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</si>
  <si>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</si>
  <si>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</si>
  <si>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</si>
  <si>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</si>
  <si>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</si>
  <si>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</si>
  <si>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</si>
  <si>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</si>
  <si>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</si>
  <si>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</si>
  <si>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</si>
  <si>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</si>
  <si>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</si>
  <si>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</si>
  <si>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</si>
  <si>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</si>
  <si>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</si>
  <si>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</si>
  <si>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</si>
  <si>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родительская плата</t>
  </si>
  <si>
    <t>столовая</t>
  </si>
  <si>
    <t>возмещение</t>
  </si>
  <si>
    <t>платные услуги</t>
  </si>
  <si>
    <t>04.02.000</t>
  </si>
  <si>
    <t>12101Z1053</t>
  </si>
  <si>
    <t>1210376210</t>
  </si>
  <si>
    <t>1210821090</t>
  </si>
  <si>
    <t>1211121130</t>
  </si>
  <si>
    <t>1211821190</t>
  </si>
  <si>
    <t>на 2021 год</t>
  </si>
  <si>
    <t>на 2022 год</t>
  </si>
  <si>
    <t>21</t>
  </si>
  <si>
    <t>22</t>
  </si>
  <si>
    <t>Приложение№5</t>
  </si>
  <si>
    <t>к Порядку составления и утверждения плана финансово-хозяйственной
деятельности муниципальных бюджетных и автономных учреждений города Пензы, в отношении которых функции и полномочия учредителя осуществляет Управление образования города Пензы, утвержденному
приказом Управления образования города Пензы
от ____30.12.2019_____№___216___</t>
  </si>
  <si>
    <t>Расчеты (обоснования) выплат к плану финансово-хозяйственной деятельности муниципального бюджетного и автономного учреждения учреждения</t>
  </si>
  <si>
    <t>Код видов расходов</t>
  </si>
  <si>
    <t xml:space="preserve">Источник финансового обеспечения </t>
  </si>
  <si>
    <t xml:space="preserve">1. Расчеты (обоснования) выплат персоналу 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</si>
  <si>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</si>
  <si>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</si>
  <si>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</si>
  <si>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</si>
  <si>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</si>
  <si>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</si>
  <si>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</si>
  <si>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</si>
  <si>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</si>
  <si>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</t>
  </si>
  <si>
    <t>1.2. Расчеты (обоснования) выплат персоналу при направлении в служебные командировки</t>
  </si>
  <si>
    <t>№ п/п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</si>
  <si>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</si>
  <si>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</si>
  <si>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</si>
  <si>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</si>
  <si>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 20____ г</t>
  </si>
  <si>
    <t>1.3.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</si>
  <si>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</si>
  <si>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</si>
  <si>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Страховые взносы в Пенсионный фонд Российской Федерации, всего</t>
  </si>
  <si>
    <t>по ставке 22,0%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</si>
  <si>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</si>
  <si>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</si>
  <si>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</si>
  <si>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</si>
  <si>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</si>
  <si>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</si>
  <si>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</si>
  <si>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</si>
  <si>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</si>
  <si>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</si>
  <si>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</si>
  <si>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4. Расчет (обоснование) прочих расходов 
(кроме расходов на закупку товаров, работ, услуг)</t>
  </si>
  <si>
    <t>Размер одной выплаты, руб</t>
  </si>
  <si>
    <t>Общая сумма выплат,  руб. 
20________г</t>
  </si>
  <si>
    <t>5. Расчет (обоснование) расходов на закупку товаров, работ, услуг</t>
  </si>
  <si>
    <t>5.1. Расчет (обоснование) расходов на оплату услуг связи</t>
  </si>
  <si>
    <t>Количество номеров, минут</t>
  </si>
  <si>
    <t>Количество платежей в год</t>
  </si>
  <si>
    <t>Стоимость за единицу, руб.</t>
  </si>
  <si>
    <t>5.2.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</si>
  <si>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</si>
  <si>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</si>
  <si>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5.3.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</si>
  <si>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</si>
  <si>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</si>
  <si>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</si>
  <si>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5.4.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</si>
  <si>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</si>
  <si>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</si>
  <si>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
20________г</t>
  </si>
  <si>
    <t>5.5. Расчет (обоснование) расходов на оплату работ, услуг по содержанию имущества</t>
  </si>
  <si>
    <t>Количество договоров</t>
  </si>
  <si>
    <t>Средняя стоимость, руб.</t>
  </si>
  <si>
    <t>5.6. Расчет (обоснование) расходов на оплату прочих работ, услуг</t>
  </si>
  <si>
    <t>5.7. Расчет (обоснование) расходов на приобретение основных средств, материальных запасов</t>
  </si>
  <si>
    <t>ВСЕГО</t>
  </si>
  <si>
    <t xml:space="preserve">    (должность)</t>
  </si>
  <si>
    <t xml:space="preserve">     (подпись)</t>
  </si>
  <si>
    <t xml:space="preserve">                              (расшифровка подписи)</t>
  </si>
  <si>
    <t xml:space="preserve">   (должность)</t>
  </si>
  <si>
    <t xml:space="preserve">              "___" ______________________ 20___г.</t>
  </si>
  <si>
    <t>Приложение№2</t>
  </si>
  <si>
    <t>Обоснование (расчет) доходов от использования собственности (аренда)</t>
  </si>
  <si>
    <t>Наименование дохода</t>
  </si>
  <si>
    <t>Плата (тариф, ставка) арендной платы за единицу площади ( объект), руб.</t>
  </si>
  <si>
    <t>Планируемый объем предоставления имущества в аренду (в натуральных показателях)</t>
  </si>
  <si>
    <t>Объем планируемых поступлений, руб.</t>
  </si>
  <si>
    <t>Остаток денежных средств, сложившийся на 01.01.20___г.</t>
  </si>
  <si>
    <t>_</t>
  </si>
  <si>
    <t>Кредиторская задолженность, сложившаяся на 01.01.20___г.  по доходам, а также полученные на начало текущего финансового года предварительные платежи (аванс)</t>
  </si>
  <si>
    <t>Недвижимое имущество,всего:</t>
  </si>
  <si>
    <t>…</t>
  </si>
  <si>
    <t>Движимое имущество,всего:</t>
  </si>
  <si>
    <t>ИТОГО:</t>
  </si>
  <si>
    <t>Приложение№3</t>
  </si>
  <si>
    <t>к Порядку составления и утверждения плана финансово-хозяйственной
деятельности муниципальных бюджетных и автономных учреждений города Пензы, в отношении которых функции и полномочия учредителя осуществляет Управление образования города Пензы, утвержденному
приказом Управления образования города Пензы
от ____30.12.2019____№__216___</t>
  </si>
  <si>
    <t>Обоснование (расчет) доходов в виде возмещения расходов, понесенных в связи с эксплуатацией государственного (муниципального) имущества</t>
  </si>
  <si>
    <t>Планируемая стоимость услуг (возмещаемых расходов), руб.</t>
  </si>
  <si>
    <t>Приложение№4</t>
  </si>
  <si>
    <t>к Порядку составления и утверждения плана финансово-хозяйственной
деятельности муниципальных бюджетных и автономных учреждений города Пензы, в отношении которых функции и полномочия учредителя осуществляет Управление образования города Пензы, утвержденному
приказом Управления образования города Пензы
от ___30.12.2019_____№___216___</t>
  </si>
  <si>
    <t xml:space="preserve">Обоснование (расчет) доходов от иной приносящей доход деятельности </t>
  </si>
  <si>
    <t>Справочно:</t>
  </si>
  <si>
    <t>Среднее количество поступлений (дней) за последние три года</t>
  </si>
  <si>
    <t>Количество детей, получаемых услугу, чел.</t>
  </si>
  <si>
    <t>Плата (тариф, ставка)  за единицу услуги (работы), руб.</t>
  </si>
  <si>
    <t>Размер поступлений за последние три года</t>
  </si>
  <si>
    <t xml:space="preserve">Плата, взимаемая с родителей (законных представителей) за присмотр и уход за детьми, осваивающими образовательные программы дошкольного образования </t>
  </si>
  <si>
    <t>Сведения о нормативно-правовых актах, устанавливающих размер платы (тарифа) платной дополнительной услуги</t>
  </si>
  <si>
    <t xml:space="preserve">Вид </t>
  </si>
  <si>
    <t xml:space="preserve"> Номер</t>
  </si>
  <si>
    <t>Наименование</t>
  </si>
  <si>
    <t>Бюджет города Пензы</t>
  </si>
  <si>
    <t>Сумма, руб. 
(гр. 3 x гр. 4 x 
гр. 5) 2021 г</t>
  </si>
  <si>
    <t>Сумма, руб. 
(гр. 3 x гр. 4 x 
гр. 5) 2022 г</t>
  </si>
  <si>
    <t>Сумма, руб. 
 2021 г</t>
  </si>
  <si>
    <t>Сумма, руб. 
 2022 г</t>
  </si>
  <si>
    <t>административно-управленческий</t>
  </si>
  <si>
    <t>педагогический</t>
  </si>
  <si>
    <t>прочий персонал</t>
  </si>
  <si>
    <t>Фонд оплаты труда в год с k , руб 2021 г</t>
  </si>
  <si>
    <t>Фонд оплаты труда в год с k , руб 2022 г</t>
  </si>
  <si>
    <t>Пособие до 3-х лет</t>
  </si>
  <si>
    <t>Налог на землю</t>
  </si>
  <si>
    <t>Налог на имущество</t>
  </si>
  <si>
    <t>Договор №</t>
  </si>
  <si>
    <t>абоненская плата</t>
  </si>
  <si>
    <t>поминутная плата</t>
  </si>
  <si>
    <t>интернет</t>
  </si>
  <si>
    <t>221</t>
  </si>
  <si>
    <t>222</t>
  </si>
  <si>
    <t>223</t>
  </si>
  <si>
    <t>225</t>
  </si>
  <si>
    <t>226</t>
  </si>
  <si>
    <t>310</t>
  </si>
  <si>
    <t>346</t>
  </si>
  <si>
    <t>344</t>
  </si>
  <si>
    <t>342</t>
  </si>
  <si>
    <t>211</t>
  </si>
  <si>
    <t>266</t>
  </si>
  <si>
    <t xml:space="preserve">1210171053 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</si>
  <si>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</si>
  <si>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</si>
  <si>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</si>
  <si>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2200</t>
  </si>
  <si>
    <t>300</t>
  </si>
  <si>
    <t>2210</t>
  </si>
  <si>
    <t>2211</t>
  </si>
  <si>
    <t>320</t>
  </si>
  <si>
    <t>321</t>
  </si>
  <si>
    <t>264</t>
  </si>
  <si>
    <t>ПРОВЕРКА</t>
  </si>
  <si>
    <t>213</t>
  </si>
  <si>
    <t>1210476240</t>
  </si>
  <si>
    <t>121Е576240</t>
  </si>
  <si>
    <t>1211074342</t>
  </si>
  <si>
    <t>1210921170</t>
  </si>
  <si>
    <t>1211221140</t>
  </si>
  <si>
    <t>1211721050</t>
  </si>
  <si>
    <t>1212078030</t>
  </si>
  <si>
    <t>1210621180</t>
  </si>
  <si>
    <t>291</t>
  </si>
  <si>
    <t>Пособие по б/л ( 3 дня)</t>
  </si>
  <si>
    <t xml:space="preserve"> </t>
  </si>
  <si>
    <t>974</t>
  </si>
  <si>
    <t>платные дополнительные образовательные услуги</t>
  </si>
  <si>
    <t>возмещение коммунальных затрат</t>
  </si>
  <si>
    <t>228</t>
  </si>
  <si>
    <t>из них:  Услуги свзи</t>
  </si>
  <si>
    <t>Коммунальные услуги</t>
  </si>
  <si>
    <t>Работы, услуги по содержанию имущества</t>
  </si>
  <si>
    <t>прочие работы, услуги</t>
  </si>
  <si>
    <t>Услуги , работы для целей капитальных вложений</t>
  </si>
  <si>
    <t>Увеличение стоимости основных средств</t>
  </si>
  <si>
    <t>Увеличение стоимости строительных материалов</t>
  </si>
  <si>
    <t>Увеличение стоимоти прочих материальных запасов</t>
  </si>
  <si>
    <t>Директор</t>
  </si>
  <si>
    <t>возмещение коммунальных затрат от ипользования помещений</t>
  </si>
  <si>
    <t>2018 г.</t>
  </si>
  <si>
    <t>2019г.</t>
  </si>
  <si>
    <t>Постановление администрации города Пензы</t>
  </si>
  <si>
    <t>2122/6</t>
  </si>
  <si>
    <t>об установлении тарифов на дополнительные платные образовательные услуги, предоставляемые муниципальным бюджетным общеобразовательным учреждением финансово-экономический лицей №29 г. Пензы</t>
  </si>
  <si>
    <t>Орган, осуществляющий</t>
  </si>
  <si>
    <t>функции и полномочия учредителя</t>
  </si>
  <si>
    <t>Управление образования города Пензы</t>
  </si>
  <si>
    <t>Учреждение</t>
  </si>
  <si>
    <t>Единица измерения: руб.</t>
  </si>
  <si>
    <t>04.04.000</t>
  </si>
  <si>
    <t>04.04.00</t>
  </si>
  <si>
    <t>1.3.1</t>
  </si>
  <si>
    <t>26310</t>
  </si>
  <si>
    <t>1.3.2</t>
  </si>
  <si>
    <t>в том числе: в соответствии с Федеральным законом №44-ФЗ</t>
  </si>
  <si>
    <t>в соответствии с Федеральным законом №223-ФЗ</t>
  </si>
  <si>
    <t>26310.1</t>
  </si>
  <si>
    <t>Код по бюджетной классификации Российской Федерации (ЦСР)</t>
  </si>
  <si>
    <t>безвоздмезные перечисления организациям и физическим лицам, всего</t>
  </si>
  <si>
    <t xml:space="preserve">         гранты, предоставляемые бюджетным учреждениям</t>
  </si>
  <si>
    <t xml:space="preserve">        гранты, предоставляемые автономным  учреждениям</t>
  </si>
  <si>
    <t>от " 11 " января 2021г.</t>
  </si>
  <si>
    <t>11.01.2021</t>
  </si>
  <si>
    <t>План финансово-хозяйственной деятельности на 2021 г.</t>
  </si>
  <si>
    <t>( на 2021 г. и плановый период 2022 и 2023 годов)</t>
  </si>
  <si>
    <t>"11" января 2021</t>
  </si>
  <si>
    <t>23</t>
  </si>
  <si>
    <t>2641.1</t>
  </si>
  <si>
    <t>2641.2</t>
  </si>
  <si>
    <t>2641.3</t>
  </si>
  <si>
    <t>закупку энергитических ресурсов</t>
  </si>
  <si>
    <t>26421.1</t>
  </si>
  <si>
    <t>26421.2</t>
  </si>
  <si>
    <t>26421.3</t>
  </si>
  <si>
    <t>26421.4</t>
  </si>
  <si>
    <t>26421.5</t>
  </si>
  <si>
    <t>26421.6</t>
  </si>
  <si>
    <t>26421.7</t>
  </si>
  <si>
    <t>26421.8</t>
  </si>
  <si>
    <t>на 2021 г.  текущий финансовый год</t>
  </si>
  <si>
    <t xml:space="preserve">на 2022 г.  первый год планового периода </t>
  </si>
  <si>
    <t xml:space="preserve">на 2023г.  второй год планового периода </t>
  </si>
  <si>
    <t xml:space="preserve">на 2023 г.  второй год планового периода </t>
  </si>
  <si>
    <t>2020г.</t>
  </si>
  <si>
    <t>ФЗП на 01.01.2021</t>
  </si>
  <si>
    <t>Фонд оплаты труда в год с k , руб 2023 г</t>
  </si>
  <si>
    <t>Сумма, руб. 
(гр. 3 x гр. 4 x 
гр. 5) 2023 г</t>
  </si>
  <si>
    <t>Сумма, руб. 
 2023 г</t>
  </si>
  <si>
    <t>Сумма исчисленного 
налога, подлежащего 
уплате, руб. 
2021 г</t>
  </si>
  <si>
    <t>Сумма исчисленного 
налога, подлежащего 
уплате, руб. 
2022г</t>
  </si>
  <si>
    <t>Сумма исчисленного 
налога, подлежащего 
уплате, руб. 
2023 г</t>
  </si>
  <si>
    <t>на 2023 год</t>
  </si>
  <si>
    <t>заведующий</t>
  </si>
  <si>
    <t>МБДОУ № 141 г.Пензы "Маленькая страна"</t>
  </si>
  <si>
    <t>Сергеева В.С.</t>
  </si>
  <si>
    <t>5835003280</t>
  </si>
  <si>
    <t>583501001</t>
  </si>
  <si>
    <t xml:space="preserve">родительская плата </t>
  </si>
  <si>
    <t>1210121020</t>
  </si>
  <si>
    <t>212</t>
  </si>
  <si>
    <t>345</t>
  </si>
  <si>
    <t>Увеличение стлимости продуктов питаня</t>
  </si>
  <si>
    <t>Увеличение стоимости мягкого инвентаря</t>
  </si>
  <si>
    <t>экономист</t>
  </si>
  <si>
    <t>Артемьева Т.А.</t>
  </si>
  <si>
    <t>95-80-10</t>
  </si>
  <si>
    <t>11</t>
  </si>
  <si>
    <t>января</t>
  </si>
  <si>
    <t>Остаток денежных средств, сложившийся на 01.01.2021г.</t>
  </si>
  <si>
    <t>среднее количество указанных поступлений за 2018-2020гг.</t>
  </si>
  <si>
    <t>Кредиторская задолженность, сложившаяся на 01.01.2021г.  по доходам, а также полученные на начало текущего финансового года предварительные платежи (аванс)</t>
  </si>
  <si>
    <t>ПОУ Речевичок</t>
  </si>
  <si>
    <t>ПОУ Стрекоза и муравей</t>
  </si>
  <si>
    <t>Стрекоза и муравей</t>
  </si>
  <si>
    <t>ПОУ Занимательная математика</t>
  </si>
  <si>
    <t>ПОУ Абвгдейка</t>
  </si>
  <si>
    <t>ПОУ Говорушечка</t>
  </si>
  <si>
    <t>ПОУ Эрудит</t>
  </si>
  <si>
    <t>ПОУ Юный дизайнер</t>
  </si>
  <si>
    <t>ПОУ Волшебный песок</t>
  </si>
  <si>
    <t>ПОУ Домисолька</t>
  </si>
  <si>
    <t>ПОУ Умелые ручки</t>
  </si>
  <si>
    <t>ПОУ Читайка</t>
  </si>
  <si>
    <t>ПОУ Умничка</t>
  </si>
  <si>
    <t>ПОУ Чудеса своими руками</t>
  </si>
  <si>
    <t>ПОУ Мастерилка</t>
  </si>
  <si>
    <t>ПОУ Маленькие звезды</t>
  </si>
  <si>
    <t>ПОУ Волшебная тестопластика</t>
  </si>
  <si>
    <t>ПОУ Звуковичок</t>
  </si>
  <si>
    <t>ПОУ Карамельки</t>
  </si>
  <si>
    <t>ПОУ Пескотерапия</t>
  </si>
  <si>
    <t>ПОУ Непоседы</t>
  </si>
  <si>
    <t>ПОУ Вокальная студия</t>
  </si>
  <si>
    <t>ПОУ Радуга</t>
  </si>
  <si>
    <r>
      <t xml:space="preserve">Наименования учреждения </t>
    </r>
    <r>
      <rPr>
        <sz val="11"/>
        <color rgb="FFFF0000"/>
        <rFont val="Times New Roman"/>
        <family val="1"/>
        <charset val="204"/>
      </rPr>
      <t>МБДОУ № 141 г.Пензы "Маленькая страна"</t>
    </r>
  </si>
  <si>
    <t>ПАО "Ростелеком"</t>
  </si>
  <si>
    <t>ООО "Чернобылец плюс"</t>
  </si>
  <si>
    <t>ИП Володина</t>
  </si>
  <si>
    <t>3855,1*0,20*12 мес=9252,24</t>
  </si>
  <si>
    <t>ФГУП "Охрана"</t>
  </si>
  <si>
    <t>522,40*12 мес=6268,80</t>
  </si>
  <si>
    <t>3396,00*12 мес= 40752,00</t>
  </si>
  <si>
    <t>ООО "БиК"</t>
  </si>
  <si>
    <t>1750,00*12 мес=21000,00</t>
  </si>
  <si>
    <t>2200,00*12 мес=26400,00</t>
  </si>
  <si>
    <t>ООО "Оттим-сервис"</t>
  </si>
  <si>
    <t>3210,52*12 мес=38526,24</t>
  </si>
  <si>
    <t>5824,00*8 мес=46592,00</t>
  </si>
  <si>
    <t>ИП Вагапов</t>
  </si>
  <si>
    <t>5000,00*1 раз=5000,00</t>
  </si>
  <si>
    <t>ИП Сурков</t>
  </si>
  <si>
    <t>10200,00*1 раз=10200,00</t>
  </si>
  <si>
    <t>6000,00*1 раз=6000,00</t>
  </si>
  <si>
    <t>14000,00*1 раз=14000,00</t>
  </si>
  <si>
    <t>28693,00*1 раз=28693,00</t>
  </si>
  <si>
    <t>ФГКУ УВО ВНГ России</t>
  </si>
  <si>
    <t>2137,44*12 мес = 25649,28</t>
  </si>
  <si>
    <t>ООО КДЦ Медиклиник-Проф</t>
  </si>
  <si>
    <t>121 чел*1250,00=151250,00</t>
  </si>
  <si>
    <t>14 чел*1040,00=14560,00</t>
  </si>
  <si>
    <t>135 чел*160,00= 21600,00</t>
  </si>
  <si>
    <t>ООО "Бизнес Архитектор"</t>
  </si>
  <si>
    <t>2818,00*4 мес=11272,00</t>
  </si>
  <si>
    <t>ЧОО "Аллигатор"</t>
  </si>
  <si>
    <t>49600,00*12 мес=595200,00</t>
  </si>
  <si>
    <t>ООО "ОЭП"</t>
  </si>
  <si>
    <t>2500,00*1 раз=2500,00</t>
  </si>
  <si>
    <t>пособие по б/л (3 дня)</t>
  </si>
  <si>
    <t>бумага</t>
  </si>
  <si>
    <t>бумага туалетная</t>
  </si>
  <si>
    <t>пакеты для мусора</t>
  </si>
  <si>
    <t>продукты питания</t>
  </si>
  <si>
    <t>дети до 3-х лет 75*11,66*248</t>
  </si>
  <si>
    <t>дети с 3-х лет 370*15,33*248</t>
  </si>
  <si>
    <t>Главный бухгалтер</t>
  </si>
  <si>
    <t>Дементьева Н.А.</t>
  </si>
  <si>
    <r>
      <t xml:space="preserve">Наименования учреждения </t>
    </r>
    <r>
      <rPr>
        <sz val="11"/>
        <color rgb="FFFF0000"/>
        <rFont val="Times New Roman"/>
        <family val="1"/>
        <charset val="204"/>
      </rPr>
      <t>МБДОУ № 141 г. Пензы "Маленькая страна"</t>
    </r>
  </si>
  <si>
    <t>ФЗП на 01.08.2021</t>
  </si>
  <si>
    <t>ФЗП на 01.09.2021</t>
  </si>
  <si>
    <t>ГАОУ ДПО ИРР ПО</t>
  </si>
  <si>
    <t>2000,00*23 чел = 46000,00</t>
  </si>
  <si>
    <t>858,00*1 чел = 858,00</t>
  </si>
  <si>
    <t>игры и игрушки</t>
  </si>
  <si>
    <t>Противопожарные двери</t>
  </si>
  <si>
    <t>Продукты питания</t>
  </si>
  <si>
    <t>дети м/о до 3-х лет 2*40*248</t>
  </si>
  <si>
    <t>дети м/о от 3-х лет 5*46*248</t>
  </si>
  <si>
    <t>дети м/д до 3-х лет 8*40*248</t>
  </si>
  <si>
    <t>дети м/д от 3-х лет 24*46*248</t>
  </si>
  <si>
    <t>дети инвалиды от 3-х лет 4*92*248</t>
  </si>
  <si>
    <t>дети родители инвалиды до 3-х лет</t>
  </si>
  <si>
    <t>1*80*248</t>
  </si>
  <si>
    <t>дети родители инвалиды от 3-х лет</t>
  </si>
  <si>
    <t>3*92*248</t>
  </si>
  <si>
    <t xml:space="preserve">дети оставшиеся без попечения </t>
  </si>
  <si>
    <t>родителей от 3-х лет 1*92*248</t>
  </si>
  <si>
    <t>Ремонтные работы</t>
  </si>
  <si>
    <t>ООО "Управление благоустроиства и очистки города"</t>
  </si>
  <si>
    <t>суточные</t>
  </si>
  <si>
    <t>Ремонт групповых помещений</t>
  </si>
  <si>
    <t>5.2. Расчет (обоснование) расходов на оплату неисключительных прав</t>
  </si>
  <si>
    <t>Приобретение неисключительных прав на программное обеспечение</t>
  </si>
  <si>
    <t>Сумма, руб. 
 2020 г</t>
  </si>
  <si>
    <t>1С сопровождение</t>
  </si>
  <si>
    <t>Юридические услуги</t>
  </si>
  <si>
    <t>Командировочные расходы</t>
  </si>
  <si>
    <t>песок обогащенный</t>
  </si>
  <si>
    <t>краска</t>
  </si>
  <si>
    <t>краска водоимульсионная</t>
  </si>
  <si>
    <t>матрас</t>
  </si>
  <si>
    <t>одеяло</t>
  </si>
  <si>
    <t>подушка</t>
  </si>
  <si>
    <t>бумага SVETOPY</t>
  </si>
  <si>
    <t>дезсредство Хлормисепт 300 таб</t>
  </si>
  <si>
    <t>дезсредство Ника-экстра 5 л</t>
  </si>
  <si>
    <t>дети до 3-х лет 64*80*248</t>
  </si>
  <si>
    <t>дети от 3-х лет 333*92*248</t>
  </si>
  <si>
    <t>дети инвалиды от 3-х лет 4*0*248</t>
  </si>
  <si>
    <t>1*0*248</t>
  </si>
  <si>
    <t>3*0*248</t>
  </si>
  <si>
    <t>родителе от 3-х лет 1*0*248</t>
  </si>
  <si>
    <t>Иная приносящая доход деятельность</t>
  </si>
  <si>
    <t>ООО "Т Плюс"</t>
  </si>
  <si>
    <t>ООО "Горводоканал</t>
  </si>
  <si>
    <t>МКП "Теплоснабжение"</t>
  </si>
  <si>
    <t>ООО "ТНСэнергоПенза"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</si>
</sst>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0.000"/>
    <numFmt numFmtId="167" formatCode="#,##0.0000"/>
  </numFmts>
  <fonts count="30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7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u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18" fillId="0" borderId="0"/>
  </cellStyleXfs>
  <cellXfs count="698">
    <xf numFmtId="0" fontId="0" fillId="0" borderId="0" xfId="0"/>
    <xf numFmtId="49" fontId="1" fillId="0" borderId="3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6" fillId="0" borderId="0" xfId="0" applyFont="1"/>
    <xf numFmtId="0" fontId="2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center" vertical="top"/>
    </xf>
    <xf numFmtId="0" fontId="1" fillId="0" borderId="39" xfId="1" applyNumberFormat="1" applyFont="1" applyBorder="1" applyAlignment="1">
      <alignment horizontal="left"/>
    </xf>
    <xf numFmtId="0" fontId="1" fillId="0" borderId="40" xfId="1" applyNumberFormat="1" applyFont="1" applyBorder="1" applyAlignment="1">
      <alignment horizontal="left"/>
    </xf>
    <xf numFmtId="0" fontId="1" fillId="0" borderId="41" xfId="1" applyNumberFormat="1" applyFont="1" applyBorder="1" applyAlignment="1">
      <alignment horizontal="left"/>
    </xf>
    <xf numFmtId="0" fontId="1" fillId="0" borderId="42" xfId="1" applyNumberFormat="1" applyFont="1" applyBorder="1" applyAlignment="1">
      <alignment horizontal="left"/>
    </xf>
    <xf numFmtId="0" fontId="7" fillId="0" borderId="41" xfId="1" applyNumberFormat="1" applyFont="1" applyBorder="1" applyAlignment="1">
      <alignment horizontal="center" vertical="top"/>
    </xf>
    <xf numFmtId="0" fontId="7" fillId="0" borderId="42" xfId="1" applyNumberFormat="1" applyFont="1" applyBorder="1" applyAlignment="1">
      <alignment horizontal="center" vertical="top"/>
    </xf>
    <xf numFmtId="0" fontId="1" fillId="0" borderId="47" xfId="1" applyNumberFormat="1" applyFont="1" applyBorder="1" applyAlignment="1">
      <alignment horizontal="left"/>
    </xf>
    <xf numFmtId="0" fontId="1" fillId="0" borderId="48" xfId="1" applyNumberFormat="1" applyFont="1" applyBorder="1" applyAlignment="1">
      <alignment horizontal="left"/>
    </xf>
    <xf numFmtId="0" fontId="1" fillId="0" borderId="49" xfId="1" applyNumberFormat="1" applyFont="1" applyBorder="1" applyAlignment="1">
      <alignment horizontal="left"/>
    </xf>
    <xf numFmtId="0" fontId="15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49" fontId="2" fillId="2" borderId="1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6" fillId="2" borderId="0" xfId="0" applyFont="1" applyFill="1"/>
    <xf numFmtId="49" fontId="1" fillId="3" borderId="17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6" fillId="3" borderId="0" xfId="0" applyFont="1" applyFill="1"/>
    <xf numFmtId="0" fontId="1" fillId="4" borderId="8" xfId="0" applyNumberFormat="1" applyFont="1" applyFill="1" applyBorder="1" applyAlignment="1">
      <alignment horizontal="left" indent="3"/>
    </xf>
    <xf numFmtId="49" fontId="1" fillId="4" borderId="17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6" fillId="4" borderId="0" xfId="0" applyFont="1" applyFill="1"/>
    <xf numFmtId="0" fontId="6" fillId="5" borderId="0" xfId="0" applyFont="1" applyFill="1"/>
    <xf numFmtId="4" fontId="1" fillId="0" borderId="50" xfId="0" applyNumberFormat="1" applyFont="1" applyBorder="1" applyAlignment="1">
      <alignment horizontal="center"/>
    </xf>
    <xf numFmtId="4" fontId="1" fillId="3" borderId="50" xfId="0" applyNumberFormat="1" applyFont="1" applyFill="1" applyBorder="1" applyAlignment="1">
      <alignment horizontal="center"/>
    </xf>
    <xf numFmtId="4" fontId="1" fillId="4" borderId="50" xfId="0" applyNumberFormat="1" applyFont="1" applyFill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" fontId="1" fillId="2" borderId="54" xfId="0" applyNumberFormat="1" applyFont="1" applyFill="1" applyBorder="1" applyAlignment="1">
      <alignment horizontal="center"/>
    </xf>
    <xf numFmtId="0" fontId="1" fillId="2" borderId="55" xfId="0" applyNumberFormat="1" applyFont="1" applyFill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4" fontId="1" fillId="3" borderId="54" xfId="0" applyNumberFormat="1" applyFont="1" applyFill="1" applyBorder="1" applyAlignment="1">
      <alignment horizontal="center"/>
    </xf>
    <xf numFmtId="0" fontId="1" fillId="3" borderId="55" xfId="0" applyNumberFormat="1" applyFont="1" applyFill="1" applyBorder="1" applyAlignment="1">
      <alignment horizontal="center"/>
    </xf>
    <xf numFmtId="0" fontId="1" fillId="4" borderId="55" xfId="0" applyNumberFormat="1" applyFont="1" applyFill="1" applyBorder="1" applyAlignment="1">
      <alignment horizontal="center"/>
    </xf>
    <xf numFmtId="4" fontId="1" fillId="0" borderId="56" xfId="0" applyNumberFormat="1" applyFont="1" applyBorder="1" applyAlignment="1">
      <alignment horizontal="center"/>
    </xf>
    <xf numFmtId="4" fontId="1" fillId="0" borderId="57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right"/>
    </xf>
    <xf numFmtId="0" fontId="1" fillId="0" borderId="50" xfId="0" applyNumberFormat="1" applyFont="1" applyBorder="1" applyAlignment="1">
      <alignment horizontal="center" vertical="top" wrapText="1"/>
    </xf>
    <xf numFmtId="49" fontId="2" fillId="5" borderId="17" xfId="0" applyNumberFormat="1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4" fontId="1" fillId="5" borderId="54" xfId="0" applyNumberFormat="1" applyFont="1" applyFill="1" applyBorder="1" applyAlignment="1">
      <alignment horizontal="center"/>
    </xf>
    <xf numFmtId="0" fontId="1" fillId="5" borderId="55" xfId="0" applyNumberFormat="1" applyFont="1" applyFill="1" applyBorder="1" applyAlignment="1">
      <alignment horizontal="center"/>
    </xf>
    <xf numFmtId="0" fontId="11" fillId="0" borderId="0" xfId="0" applyFont="1"/>
    <xf numFmtId="49" fontId="1" fillId="0" borderId="61" xfId="0" applyNumberFormat="1" applyFont="1" applyBorder="1" applyAlignment="1">
      <alignment horizontal="center" vertical="top"/>
    </xf>
    <xf numFmtId="0" fontId="1" fillId="4" borderId="27" xfId="0" applyNumberFormat="1" applyFont="1" applyFill="1" applyBorder="1" applyAlignment="1">
      <alignment horizontal="left" wrapText="1" indent="3"/>
    </xf>
    <xf numFmtId="49" fontId="2" fillId="3" borderId="17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6" fillId="6" borderId="0" xfId="0" applyFont="1" applyFill="1"/>
    <xf numFmtId="49" fontId="1" fillId="6" borderId="17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4" fontId="1" fillId="6" borderId="54" xfId="0" applyNumberFormat="1" applyFont="1" applyFill="1" applyBorder="1" applyAlignment="1">
      <alignment horizontal="center"/>
    </xf>
    <xf numFmtId="4" fontId="1" fillId="6" borderId="50" xfId="0" applyNumberFormat="1" applyFont="1" applyFill="1" applyBorder="1" applyAlignment="1">
      <alignment horizontal="center"/>
    </xf>
    <xf numFmtId="0" fontId="1" fillId="6" borderId="55" xfId="0" applyNumberFormat="1" applyFont="1" applyFill="1" applyBorder="1" applyAlignment="1">
      <alignment horizontal="center"/>
    </xf>
    <xf numFmtId="49" fontId="1" fillId="6" borderId="54" xfId="0" applyNumberFormat="1" applyFont="1" applyFill="1" applyBorder="1" applyAlignment="1">
      <alignment horizontal="center"/>
    </xf>
    <xf numFmtId="49" fontId="1" fillId="6" borderId="55" xfId="0" applyNumberFormat="1" applyFont="1" applyFill="1" applyBorder="1" applyAlignment="1">
      <alignment horizontal="center"/>
    </xf>
    <xf numFmtId="49" fontId="1" fillId="6" borderId="27" xfId="0" applyNumberFormat="1" applyFont="1" applyFill="1" applyBorder="1" applyAlignment="1">
      <alignment horizontal="center"/>
    </xf>
    <xf numFmtId="49" fontId="1" fillId="6" borderId="10" xfId="0" applyNumberFormat="1" applyFont="1" applyFill="1" applyBorder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wrapText="1"/>
    </xf>
    <xf numFmtId="4" fontId="8" fillId="4" borderId="0" xfId="0" applyNumberFormat="1" applyFont="1" applyFill="1"/>
    <xf numFmtId="4" fontId="12" fillId="4" borderId="0" xfId="0" applyNumberFormat="1" applyFont="1" applyFill="1"/>
    <xf numFmtId="4" fontId="2" fillId="5" borderId="50" xfId="0" applyNumberFormat="1" applyFont="1" applyFill="1" applyBorder="1" applyAlignment="1">
      <alignment horizontal="center"/>
    </xf>
    <xf numFmtId="4" fontId="2" fillId="2" borderId="50" xfId="0" applyNumberFormat="1" applyFont="1" applyFill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3"/>
    </xf>
    <xf numFmtId="0" fontId="1" fillId="0" borderId="5" xfId="0" applyNumberFormat="1" applyFont="1" applyBorder="1" applyAlignment="1">
      <alignment horizontal="left" indent="3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8" xfId="0" applyNumberFormat="1" applyFont="1" applyBorder="1" applyAlignment="1"/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49" fontId="1" fillId="7" borderId="37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4" fontId="1" fillId="0" borderId="50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8" fillId="0" borderId="0" xfId="0" applyFont="1"/>
    <xf numFmtId="0" fontId="8" fillId="0" borderId="50" xfId="0" applyFont="1" applyBorder="1" applyAlignment="1">
      <alignment horizontal="center"/>
    </xf>
    <xf numFmtId="0" fontId="8" fillId="0" borderId="50" xfId="0" applyFont="1" applyBorder="1" applyAlignment="1">
      <alignment wrapText="1"/>
    </xf>
    <xf numFmtId="0" fontId="8" fillId="0" borderId="0" xfId="0" applyFont="1" applyAlignment="1">
      <alignment wrapText="1"/>
    </xf>
    <xf numFmtId="0" fontId="6" fillId="0" borderId="5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0" xfId="0" applyFont="1" applyBorder="1"/>
    <xf numFmtId="0" fontId="6" fillId="0" borderId="50" xfId="0" applyFont="1" applyBorder="1" applyAlignment="1"/>
    <xf numFmtId="0" fontId="8" fillId="0" borderId="62" xfId="0" applyFont="1" applyBorder="1" applyAlignment="1"/>
    <xf numFmtId="0" fontId="8" fillId="0" borderId="0" xfId="0" applyFont="1" applyAlignment="1"/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" fontId="6" fillId="0" borderId="50" xfId="0" applyNumberFormat="1" applyFont="1" applyBorder="1"/>
    <xf numFmtId="0" fontId="6" fillId="0" borderId="63" xfId="0" applyFont="1" applyBorder="1"/>
    <xf numFmtId="0" fontId="1" fillId="0" borderId="0" xfId="0" applyNumberFormat="1" applyFont="1" applyBorder="1" applyAlignment="1"/>
    <xf numFmtId="0" fontId="6" fillId="0" borderId="0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vertical="top"/>
    </xf>
    <xf numFmtId="0" fontId="16" fillId="0" borderId="1" xfId="0" applyNumberFormat="1" applyFont="1" applyBorder="1" applyAlignment="1">
      <alignment horizontal="center" vertical="top"/>
    </xf>
    <xf numFmtId="0" fontId="6" fillId="0" borderId="0" xfId="2" applyFont="1" applyAlignment="1">
      <alignment horizontal="center" vertical="center" wrapText="1"/>
    </xf>
    <xf numFmtId="0" fontId="4" fillId="0" borderId="0" xfId="2" applyNumberFormat="1" applyFont="1" applyBorder="1" applyAlignment="1"/>
    <xf numFmtId="0" fontId="6" fillId="0" borderId="50" xfId="2" applyFont="1" applyBorder="1" applyAlignment="1">
      <alignment horizontal="center" vertical="center" wrapText="1"/>
    </xf>
    <xf numFmtId="4" fontId="6" fillId="0" borderId="50" xfId="2" applyNumberFormat="1" applyFont="1" applyBorder="1" applyAlignment="1">
      <alignment horizontal="center" vertical="center" wrapText="1"/>
    </xf>
    <xf numFmtId="0" fontId="19" fillId="0" borderId="50" xfId="2" applyFont="1" applyBorder="1" applyAlignment="1">
      <alignment horizontal="center" vertical="center" wrapText="1"/>
    </xf>
    <xf numFmtId="4" fontId="20" fillId="0" borderId="50" xfId="2" applyNumberFormat="1" applyFont="1" applyBorder="1" applyAlignment="1">
      <alignment horizontal="right" wrapText="1"/>
    </xf>
    <xf numFmtId="0" fontId="20" fillId="0" borderId="0" xfId="2" applyFont="1" applyAlignment="1">
      <alignment horizontal="center" vertical="center" wrapText="1"/>
    </xf>
    <xf numFmtId="0" fontId="20" fillId="0" borderId="50" xfId="2" applyFont="1" applyBorder="1" applyAlignment="1">
      <alignment horizontal="center" vertical="center" wrapText="1"/>
    </xf>
    <xf numFmtId="4" fontId="6" fillId="0" borderId="50" xfId="2" applyNumberFormat="1" applyFont="1" applyBorder="1" applyAlignment="1">
      <alignment horizontal="right" wrapText="1"/>
    </xf>
    <xf numFmtId="0" fontId="11" fillId="0" borderId="50" xfId="2" applyFont="1" applyBorder="1" applyAlignment="1">
      <alignment horizontal="center" wrapText="1"/>
    </xf>
    <xf numFmtId="4" fontId="11" fillId="0" borderId="50" xfId="2" applyNumberFormat="1" applyFont="1" applyBorder="1" applyAlignment="1">
      <alignment horizontal="right" wrapText="1"/>
    </xf>
    <xf numFmtId="0" fontId="11" fillId="0" borderId="0" xfId="2" applyFont="1" applyAlignment="1">
      <alignment horizontal="center" vertical="center" wrapText="1"/>
    </xf>
    <xf numFmtId="0" fontId="1" fillId="0" borderId="8" xfId="2" applyNumberFormat="1" applyFont="1" applyBorder="1" applyAlignment="1"/>
    <xf numFmtId="0" fontId="1" fillId="0" borderId="0" xfId="2" applyNumberFormat="1" applyFont="1" applyBorder="1" applyAlignment="1"/>
    <xf numFmtId="0" fontId="6" fillId="0" borderId="0" xfId="2" applyFont="1" applyBorder="1" applyAlignment="1">
      <alignment horizontal="center" vertical="center" wrapText="1"/>
    </xf>
    <xf numFmtId="0" fontId="16" fillId="0" borderId="1" xfId="2" applyNumberFormat="1" applyFont="1" applyBorder="1" applyAlignment="1">
      <alignment vertical="top"/>
    </xf>
    <xf numFmtId="0" fontId="7" fillId="0" borderId="0" xfId="2" applyNumberFormat="1" applyFont="1" applyBorder="1" applyAlignment="1">
      <alignment vertical="top"/>
    </xf>
    <xf numFmtId="0" fontId="6" fillId="0" borderId="0" xfId="2" applyFont="1" applyAlignment="1">
      <alignment horizontal="left" vertical="center" wrapText="1"/>
    </xf>
    <xf numFmtId="0" fontId="17" fillId="0" borderId="4" xfId="2" applyFont="1" applyBorder="1" applyAlignment="1">
      <alignment horizontal="center" vertical="center" wrapText="1"/>
    </xf>
    <xf numFmtId="164" fontId="6" fillId="0" borderId="50" xfId="2" applyNumberFormat="1" applyFont="1" applyBorder="1" applyAlignment="1">
      <alignment horizontal="right" wrapText="1"/>
    </xf>
    <xf numFmtId="0" fontId="6" fillId="0" borderId="50" xfId="2" applyFont="1" applyBorder="1" applyAlignment="1">
      <alignment horizontal="right" wrapText="1"/>
    </xf>
    <xf numFmtId="0" fontId="11" fillId="0" borderId="50" xfId="2" applyFont="1" applyBorder="1" applyAlignment="1">
      <alignment horizontal="center" vertical="center" wrapText="1"/>
    </xf>
    <xf numFmtId="164" fontId="11" fillId="0" borderId="50" xfId="2" applyNumberFormat="1" applyFont="1" applyBorder="1" applyAlignment="1">
      <alignment horizontal="right" wrapText="1"/>
    </xf>
    <xf numFmtId="164" fontId="11" fillId="0" borderId="50" xfId="2" applyNumberFormat="1" applyFont="1" applyBorder="1" applyAlignment="1">
      <alignment horizontal="center" vertical="top" wrapText="1"/>
    </xf>
    <xf numFmtId="0" fontId="6" fillId="0" borderId="0" xfId="2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50" xfId="0" applyFont="1" applyBorder="1" applyAlignment="1">
      <alignment wrapText="1"/>
    </xf>
    <xf numFmtId="0" fontId="22" fillId="0" borderId="50" xfId="0" applyFont="1" applyBorder="1"/>
    <xf numFmtId="0" fontId="22" fillId="0" borderId="50" xfId="0" applyFont="1" applyBorder="1" applyAlignment="1"/>
    <xf numFmtId="0" fontId="22" fillId="0" borderId="0" xfId="0" applyFont="1"/>
    <xf numFmtId="4" fontId="6" fillId="0" borderId="50" xfId="0" applyNumberFormat="1" applyFont="1" applyBorder="1" applyAlignment="1"/>
    <xf numFmtId="4" fontId="22" fillId="0" borderId="50" xfId="0" applyNumberFormat="1" applyFont="1" applyBorder="1" applyAlignment="1"/>
    <xf numFmtId="0" fontId="22" fillId="0" borderId="0" xfId="0" applyFont="1" applyAlignment="1"/>
    <xf numFmtId="10" fontId="6" fillId="0" borderId="50" xfId="0" applyNumberFormat="1" applyFont="1" applyBorder="1" applyAlignment="1"/>
    <xf numFmtId="4" fontId="22" fillId="0" borderId="67" xfId="0" applyNumberFormat="1" applyFont="1" applyBorder="1" applyAlignment="1"/>
    <xf numFmtId="49" fontId="23" fillId="0" borderId="54" xfId="0" applyNumberFormat="1" applyFont="1" applyBorder="1" applyAlignment="1">
      <alignment horizontal="center"/>
    </xf>
    <xf numFmtId="4" fontId="24" fillId="0" borderId="50" xfId="0" applyNumberFormat="1" applyFont="1" applyBorder="1" applyAlignment="1">
      <alignment horizontal="center"/>
    </xf>
    <xf numFmtId="49" fontId="1" fillId="3" borderId="1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8" fillId="3" borderId="0" xfId="0" applyFont="1" applyFill="1"/>
    <xf numFmtId="49" fontId="24" fillId="0" borderId="54" xfId="0" applyNumberFormat="1" applyFont="1" applyBorder="1" applyAlignment="1">
      <alignment horizontal="center"/>
    </xf>
    <xf numFmtId="4" fontId="24" fillId="4" borderId="50" xfId="0" applyNumberFormat="1" applyFont="1" applyFill="1" applyBorder="1" applyAlignment="1">
      <alignment horizontal="center"/>
    </xf>
    <xf numFmtId="4" fontId="8" fillId="4" borderId="50" xfId="0" applyNumberFormat="1" applyFont="1" applyFill="1" applyBorder="1"/>
    <xf numFmtId="4" fontId="1" fillId="9" borderId="50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23" fillId="0" borderId="50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4" fontId="1" fillId="9" borderId="50" xfId="0" applyNumberFormat="1" applyFont="1" applyFill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left" vertical="center" wrapText="1"/>
    </xf>
    <xf numFmtId="0" fontId="6" fillId="4" borderId="0" xfId="0" applyNumberFormat="1" applyFont="1" applyFill="1"/>
    <xf numFmtId="0" fontId="6" fillId="0" borderId="0" xfId="0" applyNumberFormat="1" applyFont="1"/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1" fillId="0" borderId="0" xfId="0" applyNumberFormat="1" applyFont="1"/>
    <xf numFmtId="0" fontId="1" fillId="0" borderId="3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1" fillId="2" borderId="54" xfId="0" applyNumberFormat="1" applyFont="1" applyFill="1" applyBorder="1" applyAlignment="1">
      <alignment horizontal="center"/>
    </xf>
    <xf numFmtId="0" fontId="6" fillId="2" borderId="0" xfId="0" applyNumberFormat="1" applyFont="1" applyFill="1"/>
    <xf numFmtId="0" fontId="2" fillId="5" borderId="17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0" fontId="1" fillId="5" borderId="54" xfId="0" applyNumberFormat="1" applyFont="1" applyFill="1" applyBorder="1" applyAlignment="1">
      <alignment horizontal="center"/>
    </xf>
    <xf numFmtId="0" fontId="6" fillId="5" borderId="0" xfId="0" applyNumberFormat="1" applyFont="1" applyFill="1"/>
    <xf numFmtId="0" fontId="1" fillId="3" borderId="17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54" xfId="0" applyNumberFormat="1" applyFont="1" applyFill="1" applyBorder="1" applyAlignment="1">
      <alignment horizontal="center"/>
    </xf>
    <xf numFmtId="0" fontId="6" fillId="3" borderId="0" xfId="0" applyNumberFormat="1" applyFont="1" applyFill="1"/>
    <xf numFmtId="0" fontId="24" fillId="0" borderId="54" xfId="0" applyNumberFormat="1" applyFont="1" applyBorder="1" applyAlignment="1">
      <alignment horizontal="center"/>
    </xf>
    <xf numFmtId="0" fontId="1" fillId="4" borderId="17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6" fillId="6" borderId="0" xfId="0" applyNumberFormat="1" applyFont="1" applyFill="1"/>
    <xf numFmtId="0" fontId="1" fillId="6" borderId="17" xfId="0" applyNumberFormat="1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center"/>
    </xf>
    <xf numFmtId="0" fontId="1" fillId="6" borderId="54" xfId="0" applyNumberFormat="1" applyFont="1" applyFill="1" applyBorder="1" applyAlignment="1">
      <alignment horizontal="center"/>
    </xf>
    <xf numFmtId="0" fontId="1" fillId="6" borderId="50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6" borderId="27" xfId="0" applyNumberFormat="1" applyFont="1" applyFill="1" applyBorder="1" applyAlignment="1">
      <alignment horizontal="center"/>
    </xf>
    <xf numFmtId="0" fontId="1" fillId="6" borderId="10" xfId="0" applyNumberFormat="1" applyFont="1" applyFill="1" applyBorder="1" applyAlignment="1">
      <alignment horizontal="center"/>
    </xf>
    <xf numFmtId="0" fontId="8" fillId="4" borderId="0" xfId="0" applyNumberFormat="1" applyFont="1" applyFill="1"/>
    <xf numFmtId="0" fontId="1" fillId="3" borderId="19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" fillId="3" borderId="17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49" fontId="23" fillId="0" borderId="54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" fontId="1" fillId="0" borderId="0" xfId="1" applyNumberFormat="1" applyFont="1" applyBorder="1" applyAlignment="1">
      <alignment horizontal="left"/>
    </xf>
    <xf numFmtId="4" fontId="8" fillId="7" borderId="50" xfId="0" applyNumberFormat="1" applyFont="1" applyFill="1" applyBorder="1"/>
    <xf numFmtId="49" fontId="1" fillId="0" borderId="8" xfId="2" applyNumberFormat="1" applyFont="1" applyBorder="1" applyAlignment="1"/>
    <xf numFmtId="0" fontId="17" fillId="0" borderId="50" xfId="2" applyFont="1" applyBorder="1" applyAlignment="1">
      <alignment horizontal="left" vertical="center" wrapText="1"/>
    </xf>
    <xf numFmtId="0" fontId="17" fillId="0" borderId="4" xfId="2" applyFont="1" applyBorder="1" applyAlignment="1">
      <alignment horizontal="left" vertical="center" wrapText="1"/>
    </xf>
    <xf numFmtId="14" fontId="6" fillId="0" borderId="50" xfId="2" applyNumberFormat="1" applyFont="1" applyBorder="1" applyAlignment="1">
      <alignment horizontal="left" vertical="center" wrapText="1"/>
    </xf>
    <xf numFmtId="49" fontId="26" fillId="7" borderId="37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55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49" fontId="23" fillId="0" borderId="51" xfId="0" applyNumberFormat="1" applyFont="1" applyFill="1" applyBorder="1" applyAlignment="1">
      <alignment horizontal="center"/>
    </xf>
    <xf numFmtId="4" fontId="8" fillId="4" borderId="52" xfId="0" applyNumberFormat="1" applyFont="1" applyFill="1" applyBorder="1"/>
    <xf numFmtId="4" fontId="8" fillId="4" borderId="55" xfId="0" applyNumberFormat="1" applyFont="1" applyFill="1" applyBorder="1"/>
    <xf numFmtId="49" fontId="23" fillId="0" borderId="56" xfId="0" applyNumberFormat="1" applyFont="1" applyFill="1" applyBorder="1" applyAlignment="1">
      <alignment horizontal="center"/>
    </xf>
    <xf numFmtId="4" fontId="8" fillId="4" borderId="57" xfId="0" applyNumberFormat="1" applyFont="1" applyFill="1" applyBorder="1"/>
    <xf numFmtId="4" fontId="8" fillId="4" borderId="58" xfId="0" applyNumberFormat="1" applyFont="1" applyFill="1" applyBorder="1"/>
    <xf numFmtId="0" fontId="27" fillId="0" borderId="8" xfId="0" applyFont="1" applyBorder="1" applyAlignment="1"/>
    <xf numFmtId="0" fontId="28" fillId="0" borderId="0" xfId="0" applyFont="1" applyAlignment="1"/>
    <xf numFmtId="49" fontId="1" fillId="0" borderId="1" xfId="1" applyNumberFormat="1" applyFont="1" applyBorder="1" applyAlignment="1">
      <alignment horizontal="center" vertical="top"/>
    </xf>
    <xf numFmtId="49" fontId="1" fillId="0" borderId="13" xfId="1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8" xfId="1" applyNumberFormat="1" applyFont="1" applyBorder="1" applyAlignment="1">
      <alignment horizontal="center"/>
    </xf>
    <xf numFmtId="49" fontId="1" fillId="0" borderId="23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0" fontId="1" fillId="0" borderId="55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0" fontId="6" fillId="0" borderId="50" xfId="2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55" xfId="0" applyNumberFormat="1" applyFont="1" applyBorder="1" applyAlignment="1">
      <alignment horizontal="center"/>
    </xf>
    <xf numFmtId="0" fontId="1" fillId="4" borderId="8" xfId="0" applyNumberFormat="1" applyFont="1" applyFill="1" applyBorder="1" applyAlignment="1">
      <alignment horizontal="left" indent="3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4" borderId="8" xfId="0" applyNumberFormat="1" applyFont="1" applyFill="1" applyBorder="1" applyAlignment="1">
      <alignment horizontal="left" indent="3"/>
    </xf>
    <xf numFmtId="0" fontId="1" fillId="0" borderId="8" xfId="0" applyNumberFormat="1" applyFont="1" applyBorder="1" applyAlignment="1"/>
    <xf numFmtId="0" fontId="6" fillId="0" borderId="0" xfId="2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8" fillId="0" borderId="50" xfId="0" applyFont="1" applyBorder="1" applyAlignment="1">
      <alignment horizontal="center"/>
    </xf>
    <xf numFmtId="4" fontId="24" fillId="3" borderId="50" xfId="0" applyNumberFormat="1" applyFont="1" applyFill="1" applyBorder="1" applyAlignment="1">
      <alignment horizontal="center"/>
    </xf>
    <xf numFmtId="3" fontId="23" fillId="0" borderId="54" xfId="0" applyNumberFormat="1" applyFont="1" applyBorder="1" applyAlignment="1">
      <alignment horizontal="center"/>
    </xf>
    <xf numFmtId="4" fontId="6" fillId="4" borderId="0" xfId="0" applyNumberFormat="1" applyFont="1" applyFill="1"/>
    <xf numFmtId="4" fontId="6" fillId="4" borderId="50" xfId="2" applyNumberFormat="1" applyFont="1" applyFill="1" applyBorder="1" applyAlignment="1">
      <alignment horizontal="right" wrapText="1"/>
    </xf>
    <xf numFmtId="3" fontId="6" fillId="0" borderId="50" xfId="2" applyNumberFormat="1" applyFont="1" applyBorder="1" applyAlignment="1">
      <alignment horizontal="right" wrapText="1"/>
    </xf>
    <xf numFmtId="2" fontId="6" fillId="4" borderId="50" xfId="2" applyNumberFormat="1" applyFont="1" applyFill="1" applyBorder="1" applyAlignment="1">
      <alignment horizontal="right" wrapText="1"/>
    </xf>
    <xf numFmtId="2" fontId="6" fillId="0" borderId="50" xfId="2" applyNumberFormat="1" applyFont="1" applyBorder="1" applyAlignment="1">
      <alignment horizontal="right" wrapText="1"/>
    </xf>
    <xf numFmtId="0" fontId="6" fillId="4" borderId="50" xfId="0" applyFont="1" applyFill="1" applyBorder="1"/>
    <xf numFmtId="2" fontId="6" fillId="4" borderId="50" xfId="0" applyNumberFormat="1" applyFont="1" applyFill="1" applyBorder="1"/>
    <xf numFmtId="0" fontId="6" fillId="4" borderId="4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1" fillId="0" borderId="8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4" fontId="6" fillId="0" borderId="50" xfId="0" applyNumberFormat="1" applyFont="1" applyBorder="1"/>
    <xf numFmtId="0" fontId="29" fillId="0" borderId="8" xfId="0" applyNumberFormat="1" applyFont="1" applyBorder="1" applyAlignment="1"/>
    <xf numFmtId="0" fontId="16" fillId="0" borderId="0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horizontal="center" vertical="top"/>
    </xf>
    <xf numFmtId="2" fontId="6" fillId="0" borderId="50" xfId="0" applyNumberFormat="1" applyFont="1" applyBorder="1" applyAlignment="1"/>
    <xf numFmtId="0" fontId="8" fillId="4" borderId="50" xfId="0" applyFont="1" applyFill="1" applyBorder="1" applyAlignment="1">
      <alignment wrapText="1"/>
    </xf>
    <xf numFmtId="0" fontId="6" fillId="4" borderId="50" xfId="0" applyFont="1" applyFill="1" applyBorder="1" applyAlignment="1">
      <alignment horizontal="right"/>
    </xf>
    <xf numFmtId="0" fontId="16" fillId="0" borderId="50" xfId="0" applyFont="1" applyBorder="1" applyProtection="1">
      <protection locked="0"/>
    </xf>
    <xf numFmtId="2" fontId="16" fillId="0" borderId="11" xfId="0" applyNumberFormat="1" applyFont="1" applyBorder="1" applyProtection="1">
      <protection locked="0"/>
    </xf>
    <xf numFmtId="2" fontId="16" fillId="0" borderId="5" xfId="0" applyNumberFormat="1" applyFont="1" applyBorder="1" applyProtection="1">
      <protection locked="0"/>
    </xf>
    <xf numFmtId="0" fontId="16" fillId="0" borderId="50" xfId="0" applyFont="1" applyBorder="1" applyAlignment="1">
      <alignment horizontal="right"/>
    </xf>
    <xf numFmtId="2" fontId="16" fillId="0" borderId="8" xfId="0" applyNumberFormat="1" applyFont="1" applyBorder="1" applyProtection="1">
      <protection locked="0"/>
    </xf>
    <xf numFmtId="0" fontId="16" fillId="0" borderId="68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22" fillId="4" borderId="50" xfId="0" applyFont="1" applyFill="1" applyBorder="1"/>
    <xf numFmtId="2" fontId="22" fillId="0" borderId="50" xfId="0" applyNumberFormat="1" applyFont="1" applyBorder="1" applyAlignment="1"/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14" fillId="0" borderId="50" xfId="1" applyNumberFormat="1" applyBorder="1" applyAlignment="1">
      <alignment horizontal="center" wrapText="1"/>
    </xf>
    <xf numFmtId="165" fontId="14" fillId="0" borderId="50" xfId="1" applyNumberFormat="1" applyBorder="1" applyAlignment="1">
      <alignment horizontal="center" wrapText="1"/>
    </xf>
    <xf numFmtId="167" fontId="14" fillId="0" borderId="50" xfId="1" applyNumberFormat="1" applyBorder="1" applyAlignment="1">
      <alignment horizontal="center" wrapText="1"/>
    </xf>
    <xf numFmtId="2" fontId="6" fillId="0" borderId="0" xfId="0" applyNumberFormat="1" applyFont="1" applyAlignment="1"/>
    <xf numFmtId="166" fontId="14" fillId="0" borderId="50" xfId="1" applyNumberFormat="1" applyBorder="1" applyAlignment="1">
      <alignment horizontal="center"/>
    </xf>
    <xf numFmtId="0" fontId="1" fillId="3" borderId="17" xfId="0" applyNumberFormat="1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left"/>
    </xf>
    <xf numFmtId="0" fontId="1" fillId="3" borderId="18" xfId="0" applyNumberFormat="1" applyFont="1" applyFill="1" applyBorder="1" applyAlignment="1">
      <alignment horizontal="left"/>
    </xf>
    <xf numFmtId="0" fontId="1" fillId="0" borderId="17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2" fillId="3" borderId="17" xfId="0" applyNumberFormat="1" applyFont="1" applyFill="1" applyBorder="1" applyAlignment="1">
      <alignment horizontal="left"/>
    </xf>
    <xf numFmtId="0" fontId="2" fillId="3" borderId="5" xfId="0" applyNumberFormat="1" applyFont="1" applyFill="1" applyBorder="1" applyAlignment="1">
      <alignment horizontal="left"/>
    </xf>
    <xf numFmtId="0" fontId="1" fillId="0" borderId="28" xfId="0" applyNumberFormat="1" applyFont="1" applyBorder="1" applyAlignment="1">
      <alignment horizontal="left" wrapText="1" indent="2"/>
    </xf>
    <xf numFmtId="0" fontId="1" fillId="0" borderId="29" xfId="0" applyNumberFormat="1" applyFont="1" applyBorder="1" applyAlignment="1">
      <alignment horizontal="left" indent="2"/>
    </xf>
    <xf numFmtId="0" fontId="1" fillId="6" borderId="27" xfId="0" applyNumberFormat="1" applyFont="1" applyFill="1" applyBorder="1" applyAlignment="1">
      <alignment horizontal="left" wrapText="1" indent="3"/>
    </xf>
    <xf numFmtId="0" fontId="1" fillId="6" borderId="8" xfId="0" applyNumberFormat="1" applyFont="1" applyFill="1" applyBorder="1" applyAlignment="1">
      <alignment horizontal="left" indent="3"/>
    </xf>
    <xf numFmtId="0" fontId="1" fillId="0" borderId="19" xfId="0" applyNumberFormat="1" applyFont="1" applyBorder="1" applyAlignment="1">
      <alignment horizontal="left" indent="4"/>
    </xf>
    <xf numFmtId="0" fontId="1" fillId="0" borderId="1" xfId="0" applyNumberFormat="1" applyFont="1" applyBorder="1" applyAlignment="1">
      <alignment horizontal="left" indent="4"/>
    </xf>
    <xf numFmtId="0" fontId="1" fillId="6" borderId="17" xfId="0" applyNumberFormat="1" applyFont="1" applyFill="1" applyBorder="1" applyAlignment="1">
      <alignment horizontal="left" wrapText="1" indent="3"/>
    </xf>
    <xf numFmtId="0" fontId="1" fillId="6" borderId="5" xfId="0" applyNumberFormat="1" applyFont="1" applyFill="1" applyBorder="1" applyAlignment="1">
      <alignment horizontal="left" indent="3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left"/>
    </xf>
    <xf numFmtId="0" fontId="1" fillId="3" borderId="17" xfId="0" applyNumberFormat="1" applyFont="1" applyFill="1" applyBorder="1" applyAlignment="1">
      <alignment horizontal="left" wrapText="1" indent="1"/>
    </xf>
    <xf numFmtId="0" fontId="1" fillId="3" borderId="5" xfId="0" applyNumberFormat="1" applyFont="1" applyFill="1" applyBorder="1" applyAlignment="1">
      <alignment horizontal="left" indent="1"/>
    </xf>
    <xf numFmtId="0" fontId="1" fillId="0" borderId="17" xfId="0" applyNumberFormat="1" applyFont="1" applyBorder="1" applyAlignment="1">
      <alignment horizontal="left" wrapText="1" indent="3"/>
    </xf>
    <xf numFmtId="0" fontId="1" fillId="0" borderId="5" xfId="0" applyNumberFormat="1" applyFont="1" applyBorder="1" applyAlignment="1">
      <alignment horizontal="left" indent="3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5" xfId="0" applyNumberFormat="1" applyFont="1" applyFill="1" applyBorder="1" applyAlignment="1">
      <alignment horizontal="center" wrapText="1"/>
    </xf>
    <xf numFmtId="0" fontId="1" fillId="3" borderId="18" xfId="0" applyNumberFormat="1" applyFont="1" applyFill="1" applyBorder="1" applyAlignment="1">
      <alignment horizontal="center" wrapText="1"/>
    </xf>
    <xf numFmtId="0" fontId="1" fillId="0" borderId="5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6" borderId="27" xfId="0" applyNumberFormat="1" applyFont="1" applyFill="1" applyBorder="1" applyAlignment="1">
      <alignment horizontal="left" wrapText="1" indent="4"/>
    </xf>
    <xf numFmtId="0" fontId="1" fillId="6" borderId="8" xfId="0" applyNumberFormat="1" applyFont="1" applyFill="1" applyBorder="1" applyAlignment="1">
      <alignment horizontal="left" indent="4"/>
    </xf>
    <xf numFmtId="0" fontId="1" fillId="3" borderId="27" xfId="0" applyNumberFormat="1" applyFont="1" applyFill="1" applyBorder="1" applyAlignment="1">
      <alignment horizontal="left" wrapText="1" indent="3"/>
    </xf>
    <xf numFmtId="0" fontId="1" fillId="3" borderId="8" xfId="0" applyNumberFormat="1" applyFont="1" applyFill="1" applyBorder="1" applyAlignment="1">
      <alignment horizontal="left" indent="3"/>
    </xf>
    <xf numFmtId="0" fontId="1" fillId="3" borderId="17" xfId="0" applyNumberFormat="1" applyFont="1" applyFill="1" applyBorder="1" applyAlignment="1">
      <alignment horizontal="left" wrapText="1" indent="3"/>
    </xf>
    <xf numFmtId="0" fontId="1" fillId="3" borderId="5" xfId="0" applyNumberFormat="1" applyFont="1" applyFill="1" applyBorder="1" applyAlignment="1">
      <alignment horizontal="left" indent="3"/>
    </xf>
    <xf numFmtId="0" fontId="1" fillId="6" borderId="17" xfId="0" applyNumberFormat="1" applyFont="1" applyFill="1" applyBorder="1" applyAlignment="1">
      <alignment horizontal="left" wrapText="1" indent="4"/>
    </xf>
    <xf numFmtId="0" fontId="1" fillId="6" borderId="5" xfId="0" applyNumberFormat="1" applyFont="1" applyFill="1" applyBorder="1" applyAlignment="1">
      <alignment horizontal="left" indent="4"/>
    </xf>
    <xf numFmtId="0" fontId="1" fillId="0" borderId="27" xfId="0" applyNumberFormat="1" applyFont="1" applyBorder="1" applyAlignment="1">
      <alignment horizontal="left" wrapText="1" indent="1"/>
    </xf>
    <xf numFmtId="0" fontId="1" fillId="0" borderId="8" xfId="0" applyNumberFormat="1" applyFont="1" applyBorder="1" applyAlignment="1">
      <alignment horizontal="left" indent="1"/>
    </xf>
    <xf numFmtId="0" fontId="1" fillId="0" borderId="27" xfId="0" applyNumberFormat="1" applyFont="1" applyBorder="1" applyAlignment="1">
      <alignment horizontal="left" wrapText="1" indent="3"/>
    </xf>
    <xf numFmtId="0" fontId="1" fillId="0" borderId="8" xfId="0" applyNumberFormat="1" applyFont="1" applyBorder="1" applyAlignment="1">
      <alignment horizontal="left" indent="3"/>
    </xf>
    <xf numFmtId="0" fontId="2" fillId="5" borderId="17" xfId="0" applyNumberFormat="1" applyFont="1" applyFill="1" applyBorder="1" applyAlignment="1">
      <alignment horizontal="left"/>
    </xf>
    <xf numFmtId="0" fontId="2" fillId="5" borderId="5" xfId="0" applyNumberFormat="1" applyFont="1" applyFill="1" applyBorder="1" applyAlignment="1">
      <alignment horizontal="left"/>
    </xf>
    <xf numFmtId="0" fontId="1" fillId="3" borderId="17" xfId="0" applyNumberFormat="1" applyFont="1" applyFill="1" applyBorder="1" applyAlignment="1">
      <alignment horizontal="left" wrapText="1" indent="2"/>
    </xf>
    <xf numFmtId="0" fontId="1" fillId="3" borderId="5" xfId="0" applyNumberFormat="1" applyFont="1" applyFill="1" applyBorder="1" applyAlignment="1">
      <alignment horizontal="left" indent="2"/>
    </xf>
    <xf numFmtId="4" fontId="1" fillId="9" borderId="50" xfId="0" applyNumberFormat="1" applyFont="1" applyFill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27" xfId="0" applyNumberFormat="1" applyFont="1" applyBorder="1" applyAlignment="1"/>
    <xf numFmtId="0" fontId="1" fillId="0" borderId="8" xfId="0" applyNumberFormat="1" applyFont="1" applyBorder="1" applyAlignment="1"/>
    <xf numFmtId="0" fontId="1" fillId="0" borderId="17" xfId="0" applyNumberFormat="1" applyFont="1" applyBorder="1" applyAlignment="1"/>
    <xf numFmtId="0" fontId="1" fillId="0" borderId="5" xfId="0" applyNumberFormat="1" applyFont="1" applyBorder="1" applyAlignment="1"/>
    <xf numFmtId="0" fontId="1" fillId="0" borderId="27" xfId="0" applyNumberFormat="1" applyFont="1" applyBorder="1" applyAlignment="1">
      <alignment wrapText="1"/>
    </xf>
    <xf numFmtId="0" fontId="1" fillId="0" borderId="19" xfId="0" applyNumberFormat="1" applyFont="1" applyBorder="1" applyAlignment="1">
      <alignment horizontal="left" indent="3"/>
    </xf>
    <xf numFmtId="0" fontId="1" fillId="0" borderId="1" xfId="0" applyNumberFormat="1" applyFont="1" applyBorder="1" applyAlignment="1">
      <alignment horizontal="left" indent="3"/>
    </xf>
    <xf numFmtId="0" fontId="1" fillId="0" borderId="1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0" fontId="1" fillId="4" borderId="27" xfId="0" applyNumberFormat="1" applyFont="1" applyFill="1" applyBorder="1" applyAlignment="1">
      <alignment horizontal="left" indent="3"/>
    </xf>
    <xf numFmtId="0" fontId="1" fillId="4" borderId="8" xfId="0" applyNumberFormat="1" applyFont="1" applyFill="1" applyBorder="1" applyAlignment="1">
      <alignment horizontal="left" indent="3"/>
    </xf>
    <xf numFmtId="4" fontId="1" fillId="8" borderId="50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 indent="2"/>
    </xf>
    <xf numFmtId="0" fontId="1" fillId="0" borderId="1" xfId="0" applyNumberFormat="1" applyFont="1" applyBorder="1" applyAlignment="1">
      <alignment horizontal="left" indent="2"/>
    </xf>
    <xf numFmtId="4" fontId="1" fillId="0" borderId="5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indent="2"/>
    </xf>
    <xf numFmtId="0" fontId="1" fillId="0" borderId="8" xfId="0" applyNumberFormat="1" applyFont="1" applyBorder="1" applyAlignment="1">
      <alignment horizontal="left" indent="2"/>
    </xf>
    <xf numFmtId="0" fontId="1" fillId="0" borderId="61" xfId="0" applyNumberFormat="1" applyFont="1" applyBorder="1" applyAlignment="1">
      <alignment horizontal="center"/>
    </xf>
    <xf numFmtId="0" fontId="1" fillId="0" borderId="69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2" fillId="2" borderId="17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left"/>
    </xf>
    <xf numFmtId="0" fontId="1" fillId="0" borderId="17" xfId="0" applyNumberFormat="1" applyFont="1" applyBorder="1" applyAlignment="1">
      <alignment horizontal="left" wrapText="1" indent="1"/>
    </xf>
    <xf numFmtId="0" fontId="1" fillId="0" borderId="5" xfId="0" applyNumberFormat="1" applyFont="1" applyBorder="1" applyAlignment="1">
      <alignment horizontal="left" indent="1"/>
    </xf>
    <xf numFmtId="0" fontId="5" fillId="0" borderId="8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1" fillId="0" borderId="59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 vertical="top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26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indent="3"/>
    </xf>
    <xf numFmtId="0" fontId="4" fillId="4" borderId="0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/>
    </xf>
    <xf numFmtId="49" fontId="1" fillId="0" borderId="11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 indent="3"/>
    </xf>
    <xf numFmtId="0" fontId="1" fillId="0" borderId="5" xfId="1" applyNumberFormat="1" applyFont="1" applyBorder="1" applyAlignment="1">
      <alignment horizontal="left" indent="3"/>
    </xf>
    <xf numFmtId="49" fontId="1" fillId="0" borderId="17" xfId="1" applyNumberFormat="1" applyFont="1" applyBorder="1" applyAlignment="1">
      <alignment horizontal="center"/>
    </xf>
    <xf numFmtId="49" fontId="1" fillId="0" borderId="4" xfId="1" applyNumberFormat="1" applyFont="1" applyBorder="1" applyAlignment="1">
      <alignment horizontal="center"/>
    </xf>
    <xf numFmtId="4" fontId="1" fillId="0" borderId="4" xfId="1" applyNumberFormat="1" applyFont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 indent="1"/>
    </xf>
    <xf numFmtId="0" fontId="1" fillId="0" borderId="5" xfId="1" applyNumberFormat="1" applyFont="1" applyBorder="1" applyAlignment="1">
      <alignment horizontal="left" wrapText="1" indent="1"/>
    </xf>
    <xf numFmtId="0" fontId="1" fillId="0" borderId="18" xfId="1" applyNumberFormat="1" applyFont="1" applyBorder="1" applyAlignment="1">
      <alignment horizontal="left" wrapText="1" indent="1"/>
    </xf>
    <xf numFmtId="4" fontId="2" fillId="0" borderId="4" xfId="1" applyNumberFormat="1" applyFont="1" applyBorder="1" applyAlignment="1">
      <alignment horizontal="center"/>
    </xf>
    <xf numFmtId="4" fontId="2" fillId="0" borderId="5" xfId="1" applyNumberFormat="1" applyFont="1" applyBorder="1" applyAlignment="1">
      <alignment horizontal="center"/>
    </xf>
    <xf numFmtId="4" fontId="2" fillId="0" borderId="11" xfId="1" applyNumberFormat="1" applyFont="1" applyBorder="1" applyAlignment="1">
      <alignment horizontal="center"/>
    </xf>
    <xf numFmtId="4" fontId="2" fillId="0" borderId="18" xfId="1" applyNumberFormat="1" applyFont="1" applyBorder="1" applyAlignment="1">
      <alignment horizontal="center"/>
    </xf>
    <xf numFmtId="0" fontId="1" fillId="0" borderId="5" xfId="1" applyNumberFormat="1" applyFont="1" applyBorder="1" applyAlignment="1">
      <alignment horizontal="left" indent="1"/>
    </xf>
    <xf numFmtId="0" fontId="2" fillId="0" borderId="0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right"/>
    </xf>
    <xf numFmtId="49" fontId="1" fillId="0" borderId="5" xfId="1" applyNumberFormat="1" applyFont="1" applyBorder="1" applyAlignment="1">
      <alignment horizontal="left"/>
    </xf>
    <xf numFmtId="0" fontId="1" fillId="0" borderId="1" xfId="1" applyNumberFormat="1" applyFont="1" applyBorder="1" applyAlignment="1">
      <alignment horizontal="left"/>
    </xf>
    <xf numFmtId="0" fontId="1" fillId="0" borderId="2" xfId="1" applyNumberFormat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top" wrapText="1"/>
    </xf>
    <xf numFmtId="0" fontId="1" fillId="0" borderId="8" xfId="1" applyNumberFormat="1" applyFont="1" applyBorder="1" applyAlignment="1">
      <alignment horizontal="center" vertical="top" wrapText="1"/>
    </xf>
    <xf numFmtId="0" fontId="1" fillId="0" borderId="9" xfId="1" applyNumberFormat="1" applyFont="1" applyBorder="1" applyAlignment="1">
      <alignment horizontal="center" vertical="top" wrapText="1"/>
    </xf>
    <xf numFmtId="0" fontId="1" fillId="0" borderId="62" xfId="1" applyNumberFormat="1" applyFont="1" applyBorder="1" applyAlignment="1">
      <alignment horizontal="center" vertical="center" wrapText="1"/>
    </xf>
    <xf numFmtId="0" fontId="1" fillId="0" borderId="70" xfId="1" applyNumberFormat="1" applyFont="1" applyBorder="1" applyAlignment="1">
      <alignment horizontal="center" vertical="center" wrapText="1"/>
    </xf>
    <xf numFmtId="0" fontId="1" fillId="0" borderId="68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top"/>
    </xf>
    <xf numFmtId="49" fontId="1" fillId="0" borderId="11" xfId="1" applyNumberFormat="1" applyFont="1" applyBorder="1" applyAlignment="1">
      <alignment horizontal="center" vertical="top"/>
    </xf>
    <xf numFmtId="49" fontId="1" fillId="0" borderId="3" xfId="1" applyNumberFormat="1" applyFont="1" applyBorder="1" applyAlignment="1">
      <alignment horizontal="center" vertical="top"/>
    </xf>
    <xf numFmtId="49" fontId="1" fillId="0" borderId="1" xfId="1" applyNumberFormat="1" applyFont="1" applyBorder="1" applyAlignment="1">
      <alignment horizontal="center" vertical="top"/>
    </xf>
    <xf numFmtId="49" fontId="1" fillId="0" borderId="2" xfId="1" applyNumberFormat="1" applyFont="1" applyBorder="1" applyAlignment="1">
      <alignment horizontal="center" vertical="top"/>
    </xf>
    <xf numFmtId="49" fontId="2" fillId="0" borderId="5" xfId="1" applyNumberFormat="1" applyFont="1" applyBorder="1" applyAlignment="1">
      <alignment horizontal="center"/>
    </xf>
    <xf numFmtId="49" fontId="2" fillId="0" borderId="11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left"/>
    </xf>
    <xf numFmtId="0" fontId="2" fillId="0" borderId="5" xfId="1" applyNumberFormat="1" applyFont="1" applyBorder="1" applyAlignment="1">
      <alignment horizontal="left"/>
    </xf>
    <xf numFmtId="49" fontId="2" fillId="0" borderId="12" xfId="1" applyNumberFormat="1" applyFont="1" applyBorder="1" applyAlignment="1">
      <alignment horizontal="center"/>
    </xf>
    <xf numFmtId="49" fontId="2" fillId="0" borderId="13" xfId="1" applyNumberFormat="1" applyFont="1" applyBorder="1" applyAlignment="1">
      <alignment horizontal="center"/>
    </xf>
    <xf numFmtId="49" fontId="2" fillId="0" borderId="14" xfId="1" applyNumberFormat="1" applyFont="1" applyBorder="1" applyAlignment="1">
      <alignment horizontal="center"/>
    </xf>
    <xf numFmtId="49" fontId="1" fillId="0" borderId="15" xfId="1" applyNumberFormat="1" applyFont="1" applyBorder="1" applyAlignment="1">
      <alignment horizontal="center"/>
    </xf>
    <xf numFmtId="49" fontId="1" fillId="0" borderId="13" xfId="1" applyNumberFormat="1" applyFont="1" applyBorder="1" applyAlignment="1">
      <alignment horizontal="center"/>
    </xf>
    <xf numFmtId="49" fontId="1" fillId="0" borderId="14" xfId="1" applyNumberFormat="1" applyFont="1" applyBorder="1" applyAlignment="1">
      <alignment horizontal="center"/>
    </xf>
    <xf numFmtId="4" fontId="24" fillId="0" borderId="15" xfId="1" applyNumberFormat="1" applyFont="1" applyBorder="1" applyAlignment="1">
      <alignment horizontal="center"/>
    </xf>
    <xf numFmtId="4" fontId="24" fillId="0" borderId="13" xfId="1" applyNumberFormat="1" applyFont="1" applyBorder="1" applyAlignment="1">
      <alignment horizontal="center"/>
    </xf>
    <xf numFmtId="4" fontId="24" fillId="0" borderId="14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 indent="2"/>
    </xf>
    <xf numFmtId="0" fontId="1" fillId="0" borderId="5" xfId="1" applyNumberFormat="1" applyFont="1" applyBorder="1" applyAlignment="1">
      <alignment horizontal="left" indent="2"/>
    </xf>
    <xf numFmtId="49" fontId="1" fillId="0" borderId="28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/>
    </xf>
    <xf numFmtId="49" fontId="1" fillId="0" borderId="30" xfId="1" applyNumberFormat="1" applyFont="1" applyBorder="1" applyAlignment="1">
      <alignment horizontal="center"/>
    </xf>
    <xf numFmtId="49" fontId="1" fillId="0" borderId="31" xfId="1" applyNumberFormat="1" applyFont="1" applyBorder="1" applyAlignment="1">
      <alignment horizontal="center"/>
    </xf>
    <xf numFmtId="4" fontId="1" fillId="0" borderId="31" xfId="1" applyNumberFormat="1" applyFont="1" applyBorder="1" applyAlignment="1">
      <alignment horizontal="center"/>
    </xf>
    <xf numFmtId="4" fontId="1" fillId="0" borderId="29" xfId="1" applyNumberFormat="1" applyFont="1" applyBorder="1" applyAlignment="1">
      <alignment horizontal="center"/>
    </xf>
    <xf numFmtId="4" fontId="1" fillId="0" borderId="30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" fontId="1" fillId="0" borderId="15" xfId="1" applyNumberFormat="1" applyFont="1" applyBorder="1" applyAlignment="1">
      <alignment horizontal="center"/>
    </xf>
    <xf numFmtId="4" fontId="1" fillId="0" borderId="13" xfId="1" applyNumberFormat="1" applyFont="1" applyBorder="1" applyAlignment="1">
      <alignment horizontal="center"/>
    </xf>
    <xf numFmtId="4" fontId="1" fillId="0" borderId="14" xfId="1" applyNumberFormat="1" applyFont="1" applyBorder="1" applyAlignment="1">
      <alignment horizontal="center"/>
    </xf>
    <xf numFmtId="4" fontId="1" fillId="0" borderId="16" xfId="1" applyNumberFormat="1" applyFont="1" applyBorder="1" applyAlignment="1">
      <alignment horizontal="center"/>
    </xf>
    <xf numFmtId="4" fontId="1" fillId="0" borderId="18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/>
    </xf>
    <xf numFmtId="0" fontId="1" fillId="0" borderId="5" xfId="1" applyNumberFormat="1" applyFont="1" applyBorder="1" applyAlignment="1">
      <alignment horizontal="left"/>
    </xf>
    <xf numFmtId="49" fontId="1" fillId="0" borderId="1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8" xfId="1" applyNumberFormat="1" applyFont="1" applyBorder="1" applyAlignment="1">
      <alignment horizontal="center"/>
    </xf>
    <xf numFmtId="49" fontId="1" fillId="0" borderId="9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left" wrapText="1" indent="4"/>
    </xf>
    <xf numFmtId="0" fontId="1" fillId="0" borderId="1" xfId="1" applyNumberFormat="1" applyFont="1" applyBorder="1" applyAlignment="1">
      <alignment horizontal="left" indent="4"/>
    </xf>
    <xf numFmtId="0" fontId="1" fillId="0" borderId="20" xfId="1" applyNumberFormat="1" applyFont="1" applyBorder="1" applyAlignment="1">
      <alignment horizontal="left" indent="4"/>
    </xf>
    <xf numFmtId="49" fontId="1" fillId="0" borderId="19" xfId="1" applyNumberFormat="1" applyFont="1" applyBorder="1" applyAlignment="1">
      <alignment horizontal="center"/>
    </xf>
    <xf numFmtId="49" fontId="1" fillId="0" borderId="27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" fontId="1" fillId="0" borderId="3" xfId="1" applyNumberFormat="1" applyFont="1" applyBorder="1" applyAlignment="1">
      <alignment horizontal="center"/>
    </xf>
    <xf numFmtId="4" fontId="1" fillId="0" borderId="1" xfId="1" applyNumberFormat="1" applyFont="1" applyBorder="1" applyAlignment="1">
      <alignment horizontal="center"/>
    </xf>
    <xf numFmtId="4" fontId="1" fillId="0" borderId="2" xfId="1" applyNumberFormat="1" applyFont="1" applyBorder="1" applyAlignment="1">
      <alignment horizontal="center"/>
    </xf>
    <xf numFmtId="4" fontId="1" fillId="0" borderId="10" xfId="1" applyNumberFormat="1" applyFont="1" applyBorder="1" applyAlignment="1">
      <alignment horizontal="center"/>
    </xf>
    <xf numFmtId="4" fontId="1" fillId="0" borderId="8" xfId="1" applyNumberFormat="1" applyFont="1" applyBorder="1" applyAlignment="1">
      <alignment horizontal="center"/>
    </xf>
    <xf numFmtId="4" fontId="1" fillId="0" borderId="9" xfId="1" applyNumberFormat="1" applyFont="1" applyBorder="1" applyAlignment="1">
      <alignment horizontal="center"/>
    </xf>
    <xf numFmtId="4" fontId="1" fillId="0" borderId="20" xfId="1" applyNumberFormat="1" applyFont="1" applyBorder="1" applyAlignment="1">
      <alignment horizontal="center"/>
    </xf>
    <xf numFmtId="4" fontId="1" fillId="0" borderId="21" xfId="1" applyNumberFormat="1" applyFont="1" applyBorder="1" applyAlignment="1">
      <alignment horizontal="center"/>
    </xf>
    <xf numFmtId="0" fontId="1" fillId="0" borderId="10" xfId="1" applyNumberFormat="1" applyFont="1" applyBorder="1" applyAlignment="1">
      <alignment horizontal="left" wrapText="1" indent="4"/>
    </xf>
    <xf numFmtId="0" fontId="1" fillId="0" borderId="8" xfId="1" applyNumberFormat="1" applyFont="1" applyBorder="1" applyAlignment="1">
      <alignment horizontal="left" indent="4"/>
    </xf>
    <xf numFmtId="0" fontId="1" fillId="0" borderId="43" xfId="1" applyNumberFormat="1" applyFont="1" applyBorder="1" applyAlignment="1">
      <alignment horizontal="center"/>
    </xf>
    <xf numFmtId="0" fontId="1" fillId="0" borderId="8" xfId="1" applyNumberFormat="1" applyFont="1" applyBorder="1" applyAlignment="1">
      <alignment horizontal="center"/>
    </xf>
    <xf numFmtId="0" fontId="1" fillId="0" borderId="44" xfId="1" applyNumberFormat="1" applyFont="1" applyBorder="1" applyAlignment="1">
      <alignment horizontal="center"/>
    </xf>
    <xf numFmtId="0" fontId="7" fillId="0" borderId="45" xfId="1" applyNumberFormat="1" applyFont="1" applyBorder="1" applyAlignment="1">
      <alignment horizontal="center" vertical="top"/>
    </xf>
    <xf numFmtId="0" fontId="7" fillId="0" borderId="1" xfId="1" applyNumberFormat="1" applyFont="1" applyBorder="1" applyAlignment="1">
      <alignment horizontal="center" vertical="top"/>
    </xf>
    <xf numFmtId="0" fontId="7" fillId="0" borderId="46" xfId="1" applyNumberFormat="1" applyFont="1" applyBorder="1" applyAlignment="1">
      <alignment horizontal="center" vertical="top"/>
    </xf>
    <xf numFmtId="49" fontId="1" fillId="0" borderId="22" xfId="1" applyNumberFormat="1" applyFont="1" applyBorder="1" applyAlignment="1">
      <alignment horizontal="center"/>
    </xf>
    <xf numFmtId="49" fontId="1" fillId="0" borderId="23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" fontId="1" fillId="0" borderId="25" xfId="1" applyNumberFormat="1" applyFont="1" applyBorder="1" applyAlignment="1">
      <alignment horizontal="center"/>
    </xf>
    <xf numFmtId="4" fontId="1" fillId="0" borderId="23" xfId="1" applyNumberFormat="1" applyFont="1" applyBorder="1" applyAlignment="1">
      <alignment horizontal="center"/>
    </xf>
    <xf numFmtId="4" fontId="1" fillId="0" borderId="24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left"/>
    </xf>
    <xf numFmtId="49" fontId="1" fillId="0" borderId="8" xfId="1" applyNumberFormat="1" applyFont="1" applyBorder="1" applyAlignment="1">
      <alignment horizontal="left"/>
    </xf>
    <xf numFmtId="4" fontId="1" fillId="0" borderId="26" xfId="1" applyNumberFormat="1" applyFont="1" applyBorder="1" applyAlignment="1">
      <alignment horizontal="center"/>
    </xf>
    <xf numFmtId="0" fontId="26" fillId="0" borderId="8" xfId="1" applyNumberFormat="1" applyFont="1" applyBorder="1" applyAlignment="1">
      <alignment horizontal="center"/>
    </xf>
    <xf numFmtId="49" fontId="26" fillId="0" borderId="8" xfId="1" applyNumberFormat="1" applyFont="1" applyBorder="1" applyAlignment="1">
      <alignment horizontal="center"/>
    </xf>
    <xf numFmtId="0" fontId="15" fillId="0" borderId="0" xfId="1" applyNumberFormat="1" applyFont="1" applyBorder="1" applyAlignment="1">
      <alignment horizontal="justify" vertical="top"/>
    </xf>
    <xf numFmtId="0" fontId="4" fillId="0" borderId="0" xfId="1" applyNumberFormat="1" applyFont="1" applyBorder="1" applyAlignment="1">
      <alignment horizontal="justify" vertical="top"/>
    </xf>
    <xf numFmtId="0" fontId="15" fillId="0" borderId="0" xfId="1" applyNumberFormat="1" applyFont="1" applyBorder="1" applyAlignment="1">
      <alignment horizontal="justify" wrapText="1"/>
    </xf>
    <xf numFmtId="0" fontId="15" fillId="0" borderId="0" xfId="1" applyNumberFormat="1" applyFont="1" applyBorder="1" applyAlignment="1">
      <alignment horizontal="justify"/>
    </xf>
    <xf numFmtId="0" fontId="4" fillId="0" borderId="0" xfId="1" applyNumberFormat="1" applyFont="1" applyBorder="1" applyAlignment="1">
      <alignment horizontal="justify"/>
    </xf>
    <xf numFmtId="0" fontId="1" fillId="0" borderId="41" xfId="1" applyNumberFormat="1" applyFont="1" applyBorder="1" applyAlignment="1">
      <alignment horizontal="right"/>
    </xf>
    <xf numFmtId="0" fontId="16" fillId="0" borderId="0" xfId="2" applyNumberFormat="1" applyFont="1" applyBorder="1" applyAlignment="1">
      <alignment horizontal="center"/>
    </xf>
    <xf numFmtId="0" fontId="17" fillId="0" borderId="0" xfId="2" applyFont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6" fillId="0" borderId="62" xfId="2" applyFont="1" applyBorder="1" applyAlignment="1">
      <alignment horizontal="center" vertical="center" wrapText="1"/>
    </xf>
    <xf numFmtId="0" fontId="6" fillId="0" borderId="68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6" fillId="0" borderId="1" xfId="2" applyNumberFormat="1" applyFont="1" applyBorder="1" applyAlignment="1">
      <alignment horizontal="center" vertical="top"/>
    </xf>
    <xf numFmtId="0" fontId="6" fillId="0" borderId="0" xfId="2" applyFont="1" applyAlignment="1">
      <alignment horizontal="left" vertical="center" wrapText="1"/>
    </xf>
    <xf numFmtId="4" fontId="20" fillId="0" borderId="4" xfId="2" applyNumberFormat="1" applyFont="1" applyBorder="1" applyAlignment="1">
      <alignment horizontal="center" wrapText="1"/>
    </xf>
    <xf numFmtId="4" fontId="20" fillId="0" borderId="5" xfId="2" applyNumberFormat="1" applyFont="1" applyBorder="1" applyAlignment="1">
      <alignment horizontal="center" wrapText="1"/>
    </xf>
    <xf numFmtId="4" fontId="20" fillId="0" borderId="11" xfId="2" applyNumberFormat="1" applyFont="1" applyBorder="1" applyAlignment="1">
      <alignment horizontal="center" wrapText="1"/>
    </xf>
    <xf numFmtId="0" fontId="1" fillId="0" borderId="0" xfId="2" applyNumberFormat="1" applyFont="1" applyBorder="1" applyAlignment="1">
      <alignment horizontal="center"/>
    </xf>
    <xf numFmtId="0" fontId="11" fillId="0" borderId="0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22" fillId="0" borderId="5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2" fillId="0" borderId="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6" fillId="4" borderId="4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/>
    <xf numFmtId="0" fontId="0" fillId="0" borderId="11" xfId="0" applyBorder="1" applyAlignment="1"/>
    <xf numFmtId="0" fontId="6" fillId="0" borderId="11" xfId="0" applyFont="1" applyBorder="1" applyAlignment="1"/>
    <xf numFmtId="0" fontId="0" fillId="0" borderId="11" xfId="0" applyBorder="1" applyAlignment="1">
      <alignment horizontal="left"/>
    </xf>
    <xf numFmtId="0" fontId="6" fillId="4" borderId="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S117"/>
  <sheetViews>
    <sheetView topLeftCell="A91" zoomScale="110" zoomScaleNormal="110" workbookViewId="0">
      <selection activeCell="A111" sqref="A111:XFD117"/>
    </sheetView>
  </sheetViews>
  <sheetFormatPr defaultRowHeight="15" x14ac:dyDescent="0.25"/>
  <cols>
    <col min="1" max="1" width="9.140625" style="213"/>
    <col min="2" max="9" width="9.140625" style="214"/>
    <col min="10" max="10" width="14.7109375" style="214" customWidth="1"/>
    <col min="11" max="14" width="10.5703125" style="214" customWidth="1"/>
    <col min="15" max="15" width="9.140625" style="213"/>
    <col min="16" max="16" width="12.85546875" style="213" bestFit="1" customWidth="1"/>
    <col min="17" max="67" width="9.140625" style="213"/>
    <col min="68" max="16384" width="9.140625" style="214"/>
  </cols>
  <sheetData>
    <row r="2" spans="2:14" x14ac:dyDescent="0.25">
      <c r="K2" s="477" t="s">
        <v>123</v>
      </c>
      <c r="L2" s="477"/>
      <c r="M2" s="477"/>
      <c r="N2" s="477"/>
    </row>
    <row r="3" spans="2:14" x14ac:dyDescent="0.25">
      <c r="K3" s="477" t="s">
        <v>364</v>
      </c>
      <c r="L3" s="477"/>
      <c r="M3" s="477"/>
      <c r="N3" s="477"/>
    </row>
    <row r="4" spans="2:14" x14ac:dyDescent="0.25">
      <c r="K4" s="475" t="s">
        <v>117</v>
      </c>
      <c r="L4" s="475"/>
      <c r="M4" s="475"/>
      <c r="N4" s="475"/>
    </row>
    <row r="5" spans="2:14" x14ac:dyDescent="0.25">
      <c r="K5" s="476" t="str">
        <f>вспомогательная!K7</f>
        <v>МБДОУ № 141 г.Пензы "Маленькая страна"</v>
      </c>
      <c r="L5" s="477"/>
      <c r="M5" s="477"/>
      <c r="N5" s="477"/>
    </row>
    <row r="6" spans="2:14" x14ac:dyDescent="0.25">
      <c r="K6" s="475" t="s">
        <v>118</v>
      </c>
      <c r="L6" s="475"/>
      <c r="M6" s="475"/>
      <c r="N6" s="475"/>
    </row>
    <row r="7" spans="2:14" x14ac:dyDescent="0.25">
      <c r="K7" s="478" t="str">
        <f>вспомогательная!K9</f>
        <v>Сергеева В.С.</v>
      </c>
      <c r="L7" s="478"/>
      <c r="M7" s="478"/>
      <c r="N7" s="478"/>
    </row>
    <row r="8" spans="2:14" ht="8.25" customHeight="1" x14ac:dyDescent="0.25">
      <c r="K8" s="475" t="s">
        <v>119</v>
      </c>
      <c r="L8" s="475"/>
      <c r="M8" s="479" t="s">
        <v>122</v>
      </c>
      <c r="N8" s="479"/>
    </row>
    <row r="9" spans="2:14" x14ac:dyDescent="0.25">
      <c r="K9" s="455" t="str">
        <f>вспомогательная!K11</f>
        <v>"11" января 2021</v>
      </c>
      <c r="L9" s="455"/>
      <c r="M9" s="455"/>
      <c r="N9" s="455"/>
    </row>
    <row r="10" spans="2:14" ht="15.75" thickBot="1" x14ac:dyDescent="0.3"/>
    <row r="11" spans="2:14" ht="12" customHeight="1" x14ac:dyDescent="0.25">
      <c r="L11" s="12"/>
      <c r="M11" s="12"/>
      <c r="N11" s="456" t="s">
        <v>106</v>
      </c>
    </row>
    <row r="12" spans="2:14" ht="12" customHeight="1" thickBot="1" x14ac:dyDescent="0.3">
      <c r="L12" s="13"/>
      <c r="M12" s="13"/>
      <c r="N12" s="457"/>
    </row>
    <row r="13" spans="2:14" ht="15" customHeight="1" x14ac:dyDescent="0.25">
      <c r="D13" s="458" t="str">
        <f>вспомогательная!D15</f>
        <v>План финансово-хозяйственной деятельности на 2021 г.</v>
      </c>
      <c r="E13" s="458"/>
      <c r="F13" s="458"/>
      <c r="G13" s="458"/>
      <c r="H13" s="458"/>
      <c r="I13" s="458"/>
      <c r="J13" s="458"/>
      <c r="L13" s="13"/>
      <c r="M13" s="14" t="s">
        <v>107</v>
      </c>
      <c r="N13" s="15" t="str">
        <f>вспомогательная!N15</f>
        <v>11.01.2021</v>
      </c>
    </row>
    <row r="14" spans="2:14" ht="15" customHeight="1" x14ac:dyDescent="0.25">
      <c r="D14" s="458" t="str">
        <f>вспомогательная!D16</f>
        <v>( на 2021 г. и плановый период 2022 и 2023 годов)</v>
      </c>
      <c r="E14" s="458"/>
      <c r="F14" s="458"/>
      <c r="G14" s="458"/>
      <c r="H14" s="458"/>
      <c r="I14" s="458"/>
      <c r="J14" s="458"/>
      <c r="L14" s="13"/>
      <c r="M14" s="14" t="s">
        <v>108</v>
      </c>
      <c r="N14" s="215"/>
    </row>
    <row r="15" spans="2:14" ht="15" customHeight="1" x14ac:dyDescent="0.25">
      <c r="D15" s="458" t="str">
        <f>вспомогательная!D17</f>
        <v>от " 11 " января 2021г.</v>
      </c>
      <c r="E15" s="458"/>
      <c r="F15" s="458"/>
      <c r="G15" s="458"/>
      <c r="H15" s="458"/>
      <c r="I15" s="458"/>
      <c r="J15" s="458"/>
      <c r="L15" s="13"/>
      <c r="M15" s="14" t="s">
        <v>109</v>
      </c>
      <c r="N15" s="215" t="s">
        <v>352</v>
      </c>
    </row>
    <row r="16" spans="2:14" ht="12" customHeight="1" x14ac:dyDescent="0.25">
      <c r="B16" s="472" t="s">
        <v>371</v>
      </c>
      <c r="C16" s="472"/>
      <c r="D16" s="472"/>
      <c r="E16" s="272"/>
      <c r="F16" s="18"/>
      <c r="G16" s="18"/>
      <c r="H16" s="18"/>
      <c r="I16" s="18"/>
      <c r="L16" s="13"/>
      <c r="M16" s="14" t="s">
        <v>108</v>
      </c>
      <c r="N16" s="215"/>
    </row>
    <row r="17" spans="1:67" ht="12" customHeight="1" x14ac:dyDescent="0.25">
      <c r="B17" s="472" t="s">
        <v>372</v>
      </c>
      <c r="C17" s="472"/>
      <c r="D17" s="472"/>
      <c r="E17" s="472"/>
      <c r="F17" s="473" t="s">
        <v>373</v>
      </c>
      <c r="G17" s="473"/>
      <c r="H17" s="473"/>
      <c r="I17" s="473"/>
      <c r="L17" s="13"/>
      <c r="M17" s="14" t="s">
        <v>110</v>
      </c>
      <c r="N17" s="101" t="str">
        <f>вспомогательная!N19</f>
        <v>5835003280</v>
      </c>
    </row>
    <row r="18" spans="1:67" ht="12" customHeight="1" x14ac:dyDescent="0.25">
      <c r="B18" s="18" t="s">
        <v>374</v>
      </c>
      <c r="C18" s="18"/>
      <c r="D18" s="474" t="str">
        <f>вспомогательная!D20</f>
        <v>МБДОУ № 141 г.Пензы "Маленькая страна"</v>
      </c>
      <c r="E18" s="474"/>
      <c r="F18" s="474"/>
      <c r="G18" s="474"/>
      <c r="H18" s="474"/>
      <c r="I18" s="474"/>
      <c r="L18" s="13"/>
      <c r="M18" s="14" t="s">
        <v>111</v>
      </c>
      <c r="N18" s="101" t="str">
        <f>вспомогательная!N20</f>
        <v>583501001</v>
      </c>
    </row>
    <row r="19" spans="1:67" ht="12" customHeight="1" thickBot="1" x14ac:dyDescent="0.3">
      <c r="B19" s="18" t="s">
        <v>375</v>
      </c>
      <c r="C19" s="18"/>
      <c r="D19" s="18"/>
      <c r="E19" s="18"/>
      <c r="F19" s="18"/>
      <c r="G19" s="18"/>
      <c r="H19" s="18"/>
      <c r="I19" s="18"/>
      <c r="L19" s="13"/>
      <c r="M19" s="14" t="s">
        <v>112</v>
      </c>
      <c r="N19" s="216" t="s">
        <v>113</v>
      </c>
    </row>
    <row r="20" spans="1:67" x14ac:dyDescent="0.25">
      <c r="E20" s="217" t="s">
        <v>114</v>
      </c>
      <c r="F20" s="217"/>
      <c r="G20" s="217"/>
      <c r="H20" s="217"/>
    </row>
    <row r="21" spans="1:67" ht="15.75" thickBot="1" x14ac:dyDescent="0.3"/>
    <row r="22" spans="1:67" x14ac:dyDescent="0.25">
      <c r="B22" s="459" t="s">
        <v>0</v>
      </c>
      <c r="C22" s="460"/>
      <c r="D22" s="460"/>
      <c r="E22" s="460"/>
      <c r="F22" s="460"/>
      <c r="G22" s="460"/>
      <c r="H22" s="465" t="s">
        <v>1</v>
      </c>
      <c r="I22" s="465" t="s">
        <v>2</v>
      </c>
      <c r="J22" s="468" t="s">
        <v>3</v>
      </c>
      <c r="K22" s="470" t="s">
        <v>4</v>
      </c>
      <c r="L22" s="470"/>
      <c r="M22" s="470"/>
      <c r="N22" s="471"/>
    </row>
    <row r="23" spans="1:67" x14ac:dyDescent="0.25">
      <c r="B23" s="461"/>
      <c r="C23" s="462"/>
      <c r="D23" s="462"/>
      <c r="E23" s="462"/>
      <c r="F23" s="462"/>
      <c r="G23" s="462"/>
      <c r="H23" s="466"/>
      <c r="I23" s="466"/>
      <c r="J23" s="469"/>
      <c r="K23" s="60" t="s">
        <v>197</v>
      </c>
      <c r="L23" s="60" t="s">
        <v>198</v>
      </c>
      <c r="M23" s="60" t="s">
        <v>418</v>
      </c>
      <c r="N23" s="480" t="s">
        <v>7</v>
      </c>
    </row>
    <row r="24" spans="1:67" ht="36.75" customHeight="1" x14ac:dyDescent="0.25">
      <c r="B24" s="463"/>
      <c r="C24" s="464"/>
      <c r="D24" s="464"/>
      <c r="E24" s="464"/>
      <c r="F24" s="464"/>
      <c r="G24" s="464"/>
      <c r="H24" s="467"/>
      <c r="I24" s="467"/>
      <c r="J24" s="469"/>
      <c r="K24" s="61" t="s">
        <v>8</v>
      </c>
      <c r="L24" s="61" t="s">
        <v>9</v>
      </c>
      <c r="M24" s="61" t="s">
        <v>10</v>
      </c>
      <c r="N24" s="480"/>
    </row>
    <row r="25" spans="1:67" ht="15.75" thickBot="1" x14ac:dyDescent="0.3">
      <c r="B25" s="449" t="s">
        <v>11</v>
      </c>
      <c r="C25" s="450"/>
      <c r="D25" s="450"/>
      <c r="E25" s="450"/>
      <c r="F25" s="450"/>
      <c r="G25" s="450"/>
      <c r="H25" s="218" t="s">
        <v>12</v>
      </c>
      <c r="I25" s="218" t="s">
        <v>13</v>
      </c>
      <c r="J25" s="218" t="s">
        <v>14</v>
      </c>
      <c r="K25" s="218" t="s">
        <v>15</v>
      </c>
      <c r="L25" s="218" t="s">
        <v>16</v>
      </c>
      <c r="M25" s="218" t="s">
        <v>17</v>
      </c>
      <c r="N25" s="219" t="s">
        <v>18</v>
      </c>
    </row>
    <row r="26" spans="1:67" x14ac:dyDescent="0.25">
      <c r="B26" s="399" t="s">
        <v>19</v>
      </c>
      <c r="C26" s="384"/>
      <c r="D26" s="384"/>
      <c r="E26" s="384"/>
      <c r="F26" s="384"/>
      <c r="G26" s="384"/>
      <c r="H26" s="220" t="s">
        <v>20</v>
      </c>
      <c r="I26" s="221" t="s">
        <v>21</v>
      </c>
      <c r="J26" s="222" t="s">
        <v>21</v>
      </c>
      <c r="K26" s="262">
        <f>вспомогательная!K28</f>
        <v>967308.49</v>
      </c>
      <c r="L26" s="262">
        <f>вспомогательная!L28</f>
        <v>0</v>
      </c>
      <c r="M26" s="262">
        <f>вспомогательная!M28</f>
        <v>0</v>
      </c>
      <c r="N26" s="48"/>
    </row>
    <row r="27" spans="1:67" x14ac:dyDescent="0.25">
      <c r="B27" s="399" t="s">
        <v>22</v>
      </c>
      <c r="C27" s="384"/>
      <c r="D27" s="384"/>
      <c r="E27" s="384"/>
      <c r="F27" s="384"/>
      <c r="G27" s="384"/>
      <c r="H27" s="205" t="s">
        <v>23</v>
      </c>
      <c r="I27" s="181" t="s">
        <v>21</v>
      </c>
      <c r="J27" s="223" t="s">
        <v>21</v>
      </c>
      <c r="K27" s="203">
        <f>K26+K28-K54</f>
        <v>0</v>
      </c>
      <c r="L27" s="203">
        <f t="shared" ref="L27:M27" si="0">L26+L28-L54</f>
        <v>0</v>
      </c>
      <c r="M27" s="203">
        <f t="shared" si="0"/>
        <v>0</v>
      </c>
      <c r="N27" s="200"/>
    </row>
    <row r="28" spans="1:67" s="228" customFormat="1" x14ac:dyDescent="0.25">
      <c r="A28" s="213"/>
      <c r="B28" s="451" t="s">
        <v>24</v>
      </c>
      <c r="C28" s="452"/>
      <c r="D28" s="452"/>
      <c r="E28" s="452"/>
      <c r="F28" s="452"/>
      <c r="G28" s="452"/>
      <c r="H28" s="225" t="s">
        <v>25</v>
      </c>
      <c r="I28" s="226"/>
      <c r="J28" s="227"/>
      <c r="K28" s="88">
        <f>K29+K32+K35+K38+K41+K45+K51</f>
        <v>74810662.510000005</v>
      </c>
      <c r="L28" s="88">
        <f t="shared" ref="L28:M28" si="1">L29+L32+L35+L38+L41+L45+L51</f>
        <v>79207822</v>
      </c>
      <c r="M28" s="88">
        <f t="shared" si="1"/>
        <v>79833240</v>
      </c>
      <c r="N28" s="52"/>
      <c r="O28" s="213"/>
      <c r="P28" s="337">
        <f>K28+K26</f>
        <v>75777971</v>
      </c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</row>
    <row r="29" spans="1:67" x14ac:dyDescent="0.25">
      <c r="B29" s="453" t="s">
        <v>26</v>
      </c>
      <c r="C29" s="454"/>
      <c r="D29" s="454"/>
      <c r="E29" s="454"/>
      <c r="F29" s="454"/>
      <c r="G29" s="454"/>
      <c r="H29" s="205" t="s">
        <v>27</v>
      </c>
      <c r="I29" s="181" t="s">
        <v>28</v>
      </c>
      <c r="J29" s="223"/>
      <c r="K29" s="203">
        <f t="shared" ref="K29:M29" si="2">K30</f>
        <v>0</v>
      </c>
      <c r="L29" s="203">
        <f t="shared" si="2"/>
        <v>0</v>
      </c>
      <c r="M29" s="203">
        <f t="shared" si="2"/>
        <v>0</v>
      </c>
      <c r="N29" s="200"/>
    </row>
    <row r="30" spans="1:67" x14ac:dyDescent="0.25">
      <c r="B30" s="442" t="s">
        <v>29</v>
      </c>
      <c r="C30" s="443"/>
      <c r="D30" s="443"/>
      <c r="E30" s="443"/>
      <c r="F30" s="443"/>
      <c r="G30" s="443"/>
      <c r="H30" s="434" t="s">
        <v>30</v>
      </c>
      <c r="I30" s="447"/>
      <c r="J30" s="438"/>
      <c r="K30" s="444"/>
      <c r="L30" s="444"/>
      <c r="M30" s="444"/>
      <c r="N30" s="426"/>
    </row>
    <row r="31" spans="1:67" ht="11.25" customHeight="1" x14ac:dyDescent="0.25">
      <c r="B31" s="445"/>
      <c r="C31" s="446"/>
      <c r="D31" s="446"/>
      <c r="E31" s="446"/>
      <c r="F31" s="446"/>
      <c r="G31" s="446"/>
      <c r="H31" s="435"/>
      <c r="I31" s="448"/>
      <c r="J31" s="438"/>
      <c r="K31" s="444"/>
      <c r="L31" s="444"/>
      <c r="M31" s="444"/>
      <c r="N31" s="426"/>
    </row>
    <row r="32" spans="1:67" x14ac:dyDescent="0.25">
      <c r="B32" s="417" t="s">
        <v>31</v>
      </c>
      <c r="C32" s="418"/>
      <c r="D32" s="418"/>
      <c r="E32" s="418"/>
      <c r="F32" s="418"/>
      <c r="G32" s="418"/>
      <c r="H32" s="249" t="s">
        <v>32</v>
      </c>
      <c r="I32" s="250" t="s">
        <v>33</v>
      </c>
      <c r="J32" s="223"/>
      <c r="K32" s="203">
        <f t="shared" ref="K32:M32" si="3">K33</f>
        <v>62689651</v>
      </c>
      <c r="L32" s="203">
        <f t="shared" si="3"/>
        <v>64859502</v>
      </c>
      <c r="M32" s="203">
        <f t="shared" si="3"/>
        <v>66984920</v>
      </c>
      <c r="N32" s="200"/>
    </row>
    <row r="33" spans="2:14" x14ac:dyDescent="0.25">
      <c r="B33" s="402" t="s">
        <v>34</v>
      </c>
      <c r="C33" s="403"/>
      <c r="D33" s="403"/>
      <c r="E33" s="403"/>
      <c r="F33" s="403"/>
      <c r="G33" s="403"/>
      <c r="H33" s="205" t="s">
        <v>35</v>
      </c>
      <c r="I33" s="181" t="s">
        <v>33</v>
      </c>
      <c r="J33" s="223"/>
      <c r="K33" s="199">
        <f>вспомогательная!K35</f>
        <v>62689651</v>
      </c>
      <c r="L33" s="199">
        <f>вспомогательная!L35</f>
        <v>64859502</v>
      </c>
      <c r="M33" s="199">
        <f>вспомогательная!M35</f>
        <v>66984920</v>
      </c>
      <c r="N33" s="200"/>
    </row>
    <row r="34" spans="2:14" x14ac:dyDescent="0.25">
      <c r="B34" s="396"/>
      <c r="C34" s="397"/>
      <c r="D34" s="397"/>
      <c r="E34" s="397"/>
      <c r="F34" s="397"/>
      <c r="G34" s="398"/>
      <c r="H34" s="205"/>
      <c r="I34" s="181"/>
      <c r="J34" s="223"/>
      <c r="K34" s="203"/>
      <c r="L34" s="203"/>
      <c r="M34" s="203"/>
      <c r="N34" s="200"/>
    </row>
    <row r="35" spans="2:14" x14ac:dyDescent="0.25">
      <c r="B35" s="417" t="s">
        <v>36</v>
      </c>
      <c r="C35" s="418"/>
      <c r="D35" s="418"/>
      <c r="E35" s="418"/>
      <c r="F35" s="418"/>
      <c r="G35" s="418"/>
      <c r="H35" s="205" t="s">
        <v>37</v>
      </c>
      <c r="I35" s="181" t="s">
        <v>38</v>
      </c>
      <c r="J35" s="223"/>
      <c r="K35" s="203">
        <f t="shared" ref="K35:M35" si="4">K36</f>
        <v>0</v>
      </c>
      <c r="L35" s="203">
        <f t="shared" si="4"/>
        <v>0</v>
      </c>
      <c r="M35" s="203">
        <f t="shared" si="4"/>
        <v>0</v>
      </c>
      <c r="N35" s="200"/>
    </row>
    <row r="36" spans="2:14" x14ac:dyDescent="0.25">
      <c r="B36" s="442" t="s">
        <v>29</v>
      </c>
      <c r="C36" s="443"/>
      <c r="D36" s="443"/>
      <c r="E36" s="443"/>
      <c r="F36" s="443"/>
      <c r="G36" s="443"/>
      <c r="H36" s="434" t="s">
        <v>39</v>
      </c>
      <c r="I36" s="436" t="s">
        <v>38</v>
      </c>
      <c r="J36" s="438"/>
      <c r="K36" s="425">
        <f>вспомогательная!K38</f>
        <v>0</v>
      </c>
      <c r="L36" s="425">
        <f>вспомогательная!L38</f>
        <v>0</v>
      </c>
      <c r="M36" s="425">
        <f>вспомогательная!M38</f>
        <v>0</v>
      </c>
      <c r="N36" s="426"/>
    </row>
    <row r="37" spans="2:14" x14ac:dyDescent="0.25">
      <c r="B37" s="445"/>
      <c r="C37" s="446"/>
      <c r="D37" s="446"/>
      <c r="E37" s="446"/>
      <c r="F37" s="446"/>
      <c r="G37" s="446"/>
      <c r="H37" s="435"/>
      <c r="I37" s="437"/>
      <c r="J37" s="438"/>
      <c r="K37" s="425"/>
      <c r="L37" s="425"/>
      <c r="M37" s="425"/>
      <c r="N37" s="426"/>
    </row>
    <row r="38" spans="2:14" x14ac:dyDescent="0.25">
      <c r="B38" s="417" t="s">
        <v>40</v>
      </c>
      <c r="C38" s="418"/>
      <c r="D38" s="418"/>
      <c r="E38" s="418"/>
      <c r="F38" s="418"/>
      <c r="G38" s="418"/>
      <c r="H38" s="205" t="s">
        <v>41</v>
      </c>
      <c r="I38" s="181" t="s">
        <v>42</v>
      </c>
      <c r="J38" s="223"/>
      <c r="K38" s="203">
        <f t="shared" ref="K38:M38" si="5">K39</f>
        <v>872400</v>
      </c>
      <c r="L38" s="203">
        <f t="shared" si="5"/>
        <v>2132400</v>
      </c>
      <c r="M38" s="203">
        <f t="shared" si="5"/>
        <v>632400</v>
      </c>
      <c r="N38" s="200"/>
    </row>
    <row r="39" spans="2:14" x14ac:dyDescent="0.25">
      <c r="B39" s="432" t="s">
        <v>29</v>
      </c>
      <c r="C39" s="433"/>
      <c r="D39" s="433"/>
      <c r="E39" s="433"/>
      <c r="F39" s="433"/>
      <c r="G39" s="433"/>
      <c r="H39" s="434"/>
      <c r="I39" s="436"/>
      <c r="J39" s="438"/>
      <c r="K39" s="425">
        <f>вспомогательная!K41</f>
        <v>872400</v>
      </c>
      <c r="L39" s="425">
        <f>вспомогательная!L41</f>
        <v>2132400</v>
      </c>
      <c r="M39" s="425">
        <f>вспомогательная!M41</f>
        <v>632400</v>
      </c>
      <c r="N39" s="426"/>
    </row>
    <row r="40" spans="2:14" s="213" customFormat="1" x14ac:dyDescent="0.25">
      <c r="B40" s="439" t="s">
        <v>47</v>
      </c>
      <c r="C40" s="440"/>
      <c r="D40" s="440"/>
      <c r="E40" s="440"/>
      <c r="F40" s="440"/>
      <c r="G40" s="440"/>
      <c r="H40" s="435"/>
      <c r="I40" s="437"/>
      <c r="J40" s="438"/>
      <c r="K40" s="425"/>
      <c r="L40" s="425"/>
      <c r="M40" s="425"/>
      <c r="N40" s="426"/>
    </row>
    <row r="41" spans="2:14" x14ac:dyDescent="0.25">
      <c r="B41" s="417" t="s">
        <v>43</v>
      </c>
      <c r="C41" s="418"/>
      <c r="D41" s="418"/>
      <c r="E41" s="418"/>
      <c r="F41" s="418"/>
      <c r="G41" s="418"/>
      <c r="H41" s="205" t="s">
        <v>44</v>
      </c>
      <c r="I41" s="181" t="s">
        <v>45</v>
      </c>
      <c r="J41" s="223"/>
      <c r="K41" s="203">
        <f t="shared" ref="K41:M41" si="6">K42</f>
        <v>0</v>
      </c>
      <c r="L41" s="203">
        <f t="shared" si="6"/>
        <v>0</v>
      </c>
      <c r="M41" s="203">
        <f t="shared" si="6"/>
        <v>0</v>
      </c>
      <c r="N41" s="200"/>
    </row>
    <row r="42" spans="2:14" x14ac:dyDescent="0.25">
      <c r="B42" s="432" t="s">
        <v>29</v>
      </c>
      <c r="C42" s="433"/>
      <c r="D42" s="433"/>
      <c r="E42" s="433"/>
      <c r="F42" s="433"/>
      <c r="G42" s="433"/>
      <c r="H42" s="434" t="s">
        <v>46</v>
      </c>
      <c r="I42" s="436" t="s">
        <v>45</v>
      </c>
      <c r="J42" s="438"/>
      <c r="K42" s="441">
        <f>вспомогательная!K44</f>
        <v>0</v>
      </c>
      <c r="L42" s="441">
        <f>вспомогательная!L44</f>
        <v>0</v>
      </c>
      <c r="M42" s="441">
        <f>вспомогательная!M44</f>
        <v>0</v>
      </c>
      <c r="N42" s="426"/>
    </row>
    <row r="43" spans="2:14" s="213" customFormat="1" x14ac:dyDescent="0.25">
      <c r="B43" s="439"/>
      <c r="C43" s="440"/>
      <c r="D43" s="440"/>
      <c r="E43" s="440"/>
      <c r="F43" s="440"/>
      <c r="G43" s="440"/>
      <c r="H43" s="435"/>
      <c r="I43" s="437"/>
      <c r="J43" s="438"/>
      <c r="K43" s="441"/>
      <c r="L43" s="441"/>
      <c r="M43" s="441"/>
      <c r="N43" s="426"/>
    </row>
    <row r="44" spans="2:14" x14ac:dyDescent="0.25">
      <c r="B44" s="419"/>
      <c r="C44" s="420"/>
      <c r="D44" s="420"/>
      <c r="E44" s="420"/>
      <c r="F44" s="420"/>
      <c r="G44" s="420"/>
      <c r="H44" s="205"/>
      <c r="I44" s="181"/>
      <c r="J44" s="223"/>
      <c r="K44" s="203"/>
      <c r="L44" s="203"/>
      <c r="M44" s="203"/>
      <c r="N44" s="200"/>
    </row>
    <row r="45" spans="2:14" x14ac:dyDescent="0.25">
      <c r="B45" s="417" t="s">
        <v>48</v>
      </c>
      <c r="C45" s="418"/>
      <c r="D45" s="418"/>
      <c r="E45" s="418"/>
      <c r="F45" s="418"/>
      <c r="G45" s="418"/>
      <c r="H45" s="205" t="s">
        <v>49</v>
      </c>
      <c r="I45" s="181"/>
      <c r="J45" s="223"/>
      <c r="K45" s="203">
        <f t="shared" ref="K45:M45" si="7">K46+K48+K49+K50</f>
        <v>11248611.51</v>
      </c>
      <c r="L45" s="203">
        <f t="shared" si="7"/>
        <v>12215920</v>
      </c>
      <c r="M45" s="203">
        <f t="shared" si="7"/>
        <v>12215920</v>
      </c>
      <c r="N45" s="200"/>
    </row>
    <row r="46" spans="2:14" x14ac:dyDescent="0.25">
      <c r="B46" s="432" t="s">
        <v>29</v>
      </c>
      <c r="C46" s="433"/>
      <c r="D46" s="433"/>
      <c r="E46" s="433"/>
      <c r="F46" s="433"/>
      <c r="G46" s="433"/>
      <c r="H46" s="434"/>
      <c r="I46" s="436"/>
      <c r="J46" s="438"/>
      <c r="K46" s="425">
        <f>вспомогательная!K48</f>
        <v>8330211.5099999998</v>
      </c>
      <c r="L46" s="425">
        <f>вспомогательная!L48</f>
        <v>9297520</v>
      </c>
      <c r="M46" s="425">
        <f>вспомогательная!M48</f>
        <v>9297520</v>
      </c>
      <c r="N46" s="426"/>
    </row>
    <row r="47" spans="2:14" x14ac:dyDescent="0.25">
      <c r="B47" s="427" t="s">
        <v>187</v>
      </c>
      <c r="C47" s="428"/>
      <c r="D47" s="428"/>
      <c r="E47" s="428"/>
      <c r="F47" s="428"/>
      <c r="G47" s="428"/>
      <c r="H47" s="435"/>
      <c r="I47" s="437"/>
      <c r="J47" s="438"/>
      <c r="K47" s="425"/>
      <c r="L47" s="425"/>
      <c r="M47" s="425"/>
      <c r="N47" s="426"/>
    </row>
    <row r="48" spans="2:14" x14ac:dyDescent="0.25">
      <c r="B48" s="429" t="s">
        <v>188</v>
      </c>
      <c r="C48" s="430"/>
      <c r="D48" s="430"/>
      <c r="E48" s="430"/>
      <c r="F48" s="430"/>
      <c r="G48" s="430"/>
      <c r="H48" s="205"/>
      <c r="I48" s="181"/>
      <c r="J48" s="223"/>
      <c r="K48" s="199">
        <f>вспомогательная!K50</f>
        <v>0</v>
      </c>
      <c r="L48" s="199">
        <f>вспомогательная!L50</f>
        <v>0</v>
      </c>
      <c r="M48" s="199">
        <f>вспомогательная!M50</f>
        <v>0</v>
      </c>
      <c r="N48" s="200"/>
    </row>
    <row r="49" spans="1:71" x14ac:dyDescent="0.25">
      <c r="B49" s="429" t="s">
        <v>189</v>
      </c>
      <c r="C49" s="430"/>
      <c r="D49" s="430"/>
      <c r="E49" s="430"/>
      <c r="F49" s="430"/>
      <c r="G49" s="430"/>
      <c r="H49" s="205"/>
      <c r="I49" s="181"/>
      <c r="J49" s="223"/>
      <c r="K49" s="199">
        <f>вспомогательная!K51</f>
        <v>0</v>
      </c>
      <c r="L49" s="199">
        <f>вспомогательная!L51</f>
        <v>0</v>
      </c>
      <c r="M49" s="199">
        <f>вспомогательная!M51</f>
        <v>0</v>
      </c>
      <c r="N49" s="200"/>
    </row>
    <row r="50" spans="1:71" x14ac:dyDescent="0.25">
      <c r="B50" s="431" t="s">
        <v>190</v>
      </c>
      <c r="C50" s="428"/>
      <c r="D50" s="428"/>
      <c r="E50" s="428"/>
      <c r="F50" s="428"/>
      <c r="G50" s="428"/>
      <c r="H50" s="205"/>
      <c r="I50" s="181"/>
      <c r="J50" s="223"/>
      <c r="K50" s="199">
        <f>вспомогательная!K52</f>
        <v>2918400</v>
      </c>
      <c r="L50" s="199">
        <f>вспомогательная!L52</f>
        <v>2918400</v>
      </c>
      <c r="M50" s="199">
        <f>вспомогательная!M52</f>
        <v>2918400</v>
      </c>
      <c r="N50" s="200"/>
    </row>
    <row r="51" spans="1:71" x14ac:dyDescent="0.25">
      <c r="B51" s="417" t="s">
        <v>50</v>
      </c>
      <c r="C51" s="418"/>
      <c r="D51" s="418"/>
      <c r="E51" s="418"/>
      <c r="F51" s="418"/>
      <c r="G51" s="418"/>
      <c r="H51" s="205" t="s">
        <v>51</v>
      </c>
      <c r="I51" s="181" t="s">
        <v>21</v>
      </c>
      <c r="J51" s="223"/>
      <c r="K51" s="203">
        <f t="shared" ref="K51:M51" si="8">K52</f>
        <v>0</v>
      </c>
      <c r="L51" s="203">
        <f t="shared" si="8"/>
        <v>0</v>
      </c>
      <c r="M51" s="203">
        <f t="shared" si="8"/>
        <v>0</v>
      </c>
      <c r="N51" s="200"/>
    </row>
    <row r="52" spans="1:71" x14ac:dyDescent="0.25">
      <c r="B52" s="402" t="s">
        <v>52</v>
      </c>
      <c r="C52" s="403"/>
      <c r="D52" s="403"/>
      <c r="E52" s="403"/>
      <c r="F52" s="403"/>
      <c r="G52" s="403"/>
      <c r="H52" s="205" t="s">
        <v>53</v>
      </c>
      <c r="I52" s="181" t="s">
        <v>54</v>
      </c>
      <c r="J52" s="223"/>
      <c r="K52" s="203"/>
      <c r="L52" s="203"/>
      <c r="M52" s="203"/>
      <c r="N52" s="200" t="s">
        <v>21</v>
      </c>
    </row>
    <row r="53" spans="1:71" x14ac:dyDescent="0.25">
      <c r="B53" s="419"/>
      <c r="C53" s="420"/>
      <c r="D53" s="420"/>
      <c r="E53" s="420"/>
      <c r="F53" s="420"/>
      <c r="G53" s="420"/>
      <c r="H53" s="205"/>
      <c r="I53" s="181"/>
      <c r="J53" s="223"/>
      <c r="K53" s="203"/>
      <c r="L53" s="203"/>
      <c r="M53" s="203"/>
      <c r="N53" s="200"/>
    </row>
    <row r="54" spans="1:71" s="232" customFormat="1" x14ac:dyDescent="0.25">
      <c r="A54" s="213"/>
      <c r="B54" s="421" t="s">
        <v>55</v>
      </c>
      <c r="C54" s="422"/>
      <c r="D54" s="422"/>
      <c r="E54" s="422"/>
      <c r="F54" s="422"/>
      <c r="G54" s="422"/>
      <c r="H54" s="229" t="s">
        <v>56</v>
      </c>
      <c r="I54" s="230" t="s">
        <v>21</v>
      </c>
      <c r="J54" s="231"/>
      <c r="K54" s="87">
        <f>K55+K60+K64+K79+K89+K91+K111</f>
        <v>75777971</v>
      </c>
      <c r="L54" s="87">
        <f>L55+L60+L64+L79+L89+L91+L111</f>
        <v>79207822</v>
      </c>
      <c r="M54" s="87">
        <f>M55+M60+M64+M79+M89+M91+M111</f>
        <v>79833240</v>
      </c>
      <c r="N54" s="65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</row>
    <row r="55" spans="1:71" s="236" customFormat="1" x14ac:dyDescent="0.25">
      <c r="A55" s="213"/>
      <c r="B55" s="423" t="s">
        <v>57</v>
      </c>
      <c r="C55" s="424"/>
      <c r="D55" s="424"/>
      <c r="E55" s="424"/>
      <c r="F55" s="424"/>
      <c r="G55" s="424"/>
      <c r="H55" s="233" t="s">
        <v>58</v>
      </c>
      <c r="I55" s="234" t="s">
        <v>21</v>
      </c>
      <c r="J55" s="235"/>
      <c r="K55" s="45">
        <f>K56+K57</f>
        <v>44110344.640000001</v>
      </c>
      <c r="L55" s="45">
        <f>L56+L57</f>
        <v>45716374.640000001</v>
      </c>
      <c r="M55" s="45">
        <f>M56+M57</f>
        <v>47361646.640000001</v>
      </c>
      <c r="N55" s="55" t="s">
        <v>21</v>
      </c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</row>
    <row r="56" spans="1:71" x14ac:dyDescent="0.25">
      <c r="B56" s="402" t="s">
        <v>59</v>
      </c>
      <c r="C56" s="403"/>
      <c r="D56" s="403"/>
      <c r="E56" s="403"/>
      <c r="F56" s="403"/>
      <c r="G56" s="403"/>
      <c r="H56" s="205" t="s">
        <v>60</v>
      </c>
      <c r="I56" s="181" t="s">
        <v>61</v>
      </c>
      <c r="J56" s="237" t="s">
        <v>326</v>
      </c>
      <c r="K56" s="173">
        <f>вспомогательная!K58</f>
        <v>43888844.640000001</v>
      </c>
      <c r="L56" s="173">
        <f>вспомогательная!L58</f>
        <v>45716374.640000001</v>
      </c>
      <c r="M56" s="173">
        <f>вспомогательная!M58</f>
        <v>47361646.640000001</v>
      </c>
      <c r="N56" s="200" t="s">
        <v>21</v>
      </c>
    </row>
    <row r="57" spans="1:71" s="213" customFormat="1" x14ac:dyDescent="0.25">
      <c r="B57" s="396"/>
      <c r="C57" s="397"/>
      <c r="D57" s="397"/>
      <c r="E57" s="397"/>
      <c r="F57" s="397"/>
      <c r="G57" s="398"/>
      <c r="H57" s="205"/>
      <c r="I57" s="181"/>
      <c r="J57" s="237">
        <v>266</v>
      </c>
      <c r="K57" s="173">
        <f>вспомогательная!K75</f>
        <v>221500</v>
      </c>
      <c r="L57" s="173">
        <f>вспомогательная!L75</f>
        <v>0</v>
      </c>
      <c r="M57" s="173">
        <f>вспомогательная!M75</f>
        <v>0</v>
      </c>
      <c r="N57" s="200"/>
      <c r="BP57" s="214"/>
      <c r="BQ57" s="214"/>
      <c r="BR57" s="214"/>
      <c r="BS57" s="214"/>
    </row>
    <row r="58" spans="1:71" s="213" customFormat="1" hidden="1" x14ac:dyDescent="0.25">
      <c r="B58" s="182"/>
      <c r="C58" s="183"/>
      <c r="D58" s="183"/>
      <c r="E58" s="183"/>
      <c r="F58" s="183"/>
      <c r="G58" s="183"/>
      <c r="H58" s="205"/>
      <c r="I58" s="181"/>
      <c r="J58" s="223"/>
      <c r="K58" s="203"/>
      <c r="L58" s="203"/>
      <c r="M58" s="203"/>
      <c r="N58" s="200"/>
      <c r="BP58" s="214"/>
      <c r="BQ58" s="214"/>
      <c r="BR58" s="214"/>
      <c r="BS58" s="214"/>
    </row>
    <row r="59" spans="1:71" s="213" customFormat="1" hidden="1" x14ac:dyDescent="0.25">
      <c r="B59" s="182"/>
      <c r="C59" s="183"/>
      <c r="D59" s="183"/>
      <c r="E59" s="183"/>
      <c r="F59" s="183"/>
      <c r="G59" s="183"/>
      <c r="H59" s="205"/>
      <c r="I59" s="181"/>
      <c r="J59" s="223"/>
      <c r="K59" s="203"/>
      <c r="L59" s="203"/>
      <c r="M59" s="203"/>
      <c r="N59" s="200"/>
      <c r="BP59" s="214"/>
      <c r="BQ59" s="214"/>
      <c r="BR59" s="214"/>
      <c r="BS59" s="214"/>
    </row>
    <row r="60" spans="1:71" s="236" customFormat="1" x14ac:dyDescent="0.25">
      <c r="A60" s="213"/>
      <c r="B60" s="411" t="s">
        <v>62</v>
      </c>
      <c r="C60" s="412"/>
      <c r="D60" s="412"/>
      <c r="E60" s="412"/>
      <c r="F60" s="412"/>
      <c r="G60" s="412"/>
      <c r="H60" s="233" t="s">
        <v>63</v>
      </c>
      <c r="I60" s="234" t="s">
        <v>64</v>
      </c>
      <c r="J60" s="235"/>
      <c r="K60" s="45">
        <f>K61+K62+K63</f>
        <v>40500</v>
      </c>
      <c r="L60" s="45">
        <f t="shared" ref="L60:M60" si="9">L61+L62+L63</f>
        <v>40500</v>
      </c>
      <c r="M60" s="45">
        <f t="shared" si="9"/>
        <v>38400</v>
      </c>
      <c r="N60" s="55" t="s">
        <v>21</v>
      </c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</row>
    <row r="61" spans="1:71" s="213" customFormat="1" x14ac:dyDescent="0.25">
      <c r="B61" s="68"/>
      <c r="C61" s="39"/>
      <c r="D61" s="39"/>
      <c r="E61" s="39"/>
      <c r="F61" s="39"/>
      <c r="G61" s="39"/>
      <c r="H61" s="238"/>
      <c r="I61" s="239"/>
      <c r="J61" s="237">
        <v>212</v>
      </c>
      <c r="K61" s="178">
        <f>вспомогательная!K92</f>
        <v>8400</v>
      </c>
      <c r="L61" s="178">
        <f>вспомогательная!L92</f>
        <v>8400</v>
      </c>
      <c r="M61" s="178">
        <f>вспомогательная!M92</f>
        <v>8400</v>
      </c>
      <c r="N61" s="56"/>
    </row>
    <row r="62" spans="1:71" s="213" customFormat="1" x14ac:dyDescent="0.25">
      <c r="B62" s="68"/>
      <c r="C62" s="39"/>
      <c r="D62" s="39"/>
      <c r="E62" s="39"/>
      <c r="F62" s="39"/>
      <c r="G62" s="39"/>
      <c r="H62" s="238"/>
      <c r="I62" s="239"/>
      <c r="J62" s="237">
        <v>226</v>
      </c>
      <c r="K62" s="178">
        <f>вспомогательная!K93</f>
        <v>30000</v>
      </c>
      <c r="L62" s="178">
        <f>вспомогательная!L93</f>
        <v>30000</v>
      </c>
      <c r="M62" s="178">
        <f>вспомогательная!M93</f>
        <v>30000</v>
      </c>
      <c r="N62" s="56"/>
    </row>
    <row r="63" spans="1:71" s="213" customFormat="1" x14ac:dyDescent="0.25">
      <c r="B63" s="68"/>
      <c r="C63" s="324"/>
      <c r="D63" s="324"/>
      <c r="E63" s="324"/>
      <c r="F63" s="324"/>
      <c r="G63" s="324"/>
      <c r="H63" s="238"/>
      <c r="I63" s="239"/>
      <c r="J63" s="237">
        <v>266</v>
      </c>
      <c r="K63" s="178">
        <f>вспомогательная!K95</f>
        <v>2100</v>
      </c>
      <c r="L63" s="178">
        <f>вспомогательная!L95</f>
        <v>2100</v>
      </c>
      <c r="M63" s="178">
        <f>вспомогательная!M95</f>
        <v>0</v>
      </c>
      <c r="N63" s="56"/>
    </row>
    <row r="64" spans="1:71" s="236" customFormat="1" ht="24" customHeight="1" x14ac:dyDescent="0.25">
      <c r="A64" s="213"/>
      <c r="B64" s="413" t="s">
        <v>65</v>
      </c>
      <c r="C64" s="414"/>
      <c r="D64" s="414"/>
      <c r="E64" s="414"/>
      <c r="F64" s="414"/>
      <c r="G64" s="414"/>
      <c r="H64" s="233" t="s">
        <v>66</v>
      </c>
      <c r="I64" s="234" t="s">
        <v>67</v>
      </c>
      <c r="J64" s="235"/>
      <c r="K64" s="45">
        <f>K65+K75</f>
        <v>13321324.969999999</v>
      </c>
      <c r="L64" s="45">
        <f>L65+L75</f>
        <v>13806344.969999999</v>
      </c>
      <c r="M64" s="45">
        <f>M65+M75</f>
        <v>14303216.969999999</v>
      </c>
      <c r="N64" s="55" t="s">
        <v>21</v>
      </c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</row>
    <row r="65" spans="1:67" s="240" customFormat="1" x14ac:dyDescent="0.25">
      <c r="B65" s="415" t="s">
        <v>68</v>
      </c>
      <c r="C65" s="416"/>
      <c r="D65" s="416"/>
      <c r="E65" s="416"/>
      <c r="F65" s="416"/>
      <c r="G65" s="416"/>
      <c r="H65" s="241" t="s">
        <v>69</v>
      </c>
      <c r="I65" s="242" t="s">
        <v>67</v>
      </c>
      <c r="J65" s="243"/>
      <c r="K65" s="77">
        <f>K66</f>
        <v>13321324.969999999</v>
      </c>
      <c r="L65" s="77">
        <f t="shared" ref="L65:M65" si="10">L66</f>
        <v>13806344.969999999</v>
      </c>
      <c r="M65" s="77">
        <f t="shared" si="10"/>
        <v>14303216.969999999</v>
      </c>
      <c r="N65" s="78" t="s">
        <v>21</v>
      </c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</row>
    <row r="66" spans="1:67" x14ac:dyDescent="0.25">
      <c r="B66" s="396"/>
      <c r="C66" s="397"/>
      <c r="D66" s="397"/>
      <c r="E66" s="397"/>
      <c r="F66" s="397"/>
      <c r="G66" s="398"/>
      <c r="H66" s="245"/>
      <c r="I66" s="246"/>
      <c r="J66" s="237" t="s">
        <v>340</v>
      </c>
      <c r="K66" s="173">
        <f>вспомогательная!K99</f>
        <v>13321324.969999999</v>
      </c>
      <c r="L66" s="173">
        <f>вспомогательная!L99</f>
        <v>13806344.969999999</v>
      </c>
      <c r="M66" s="173">
        <f>вспомогательная!M99</f>
        <v>14303216.969999999</v>
      </c>
      <c r="N66" s="200"/>
    </row>
    <row r="67" spans="1:67" hidden="1" x14ac:dyDescent="0.25">
      <c r="B67" s="196"/>
      <c r="C67" s="197"/>
      <c r="D67" s="197"/>
      <c r="E67" s="197"/>
      <c r="F67" s="197"/>
      <c r="G67" s="198"/>
      <c r="H67" s="245"/>
      <c r="I67" s="246"/>
      <c r="J67" s="237"/>
      <c r="K67" s="173"/>
      <c r="L67" s="173"/>
      <c r="M67" s="173"/>
      <c r="N67" s="200"/>
    </row>
    <row r="68" spans="1:67" hidden="1" x14ac:dyDescent="0.25">
      <c r="B68" s="196"/>
      <c r="C68" s="197"/>
      <c r="D68" s="197"/>
      <c r="E68" s="197"/>
      <c r="F68" s="197"/>
      <c r="G68" s="198"/>
      <c r="H68" s="245"/>
      <c r="I68" s="246"/>
      <c r="J68" s="223"/>
      <c r="K68" s="203"/>
      <c r="L68" s="203"/>
      <c r="M68" s="203"/>
      <c r="N68" s="200"/>
    </row>
    <row r="69" spans="1:67" hidden="1" x14ac:dyDescent="0.25">
      <c r="B69" s="396"/>
      <c r="C69" s="397"/>
      <c r="D69" s="397"/>
      <c r="E69" s="397"/>
      <c r="F69" s="397"/>
      <c r="G69" s="398"/>
      <c r="H69" s="245"/>
      <c r="I69" s="246"/>
      <c r="J69" s="237"/>
      <c r="K69" s="173"/>
      <c r="L69" s="173"/>
      <c r="M69" s="173"/>
      <c r="N69" s="200"/>
    </row>
    <row r="70" spans="1:67" hidden="1" x14ac:dyDescent="0.25">
      <c r="B70" s="396"/>
      <c r="C70" s="397"/>
      <c r="D70" s="397"/>
      <c r="E70" s="397"/>
      <c r="F70" s="397"/>
      <c r="G70" s="398"/>
      <c r="H70" s="245"/>
      <c r="I70" s="246"/>
      <c r="J70" s="223"/>
      <c r="K70" s="203"/>
      <c r="L70" s="203"/>
      <c r="M70" s="203"/>
      <c r="N70" s="200"/>
    </row>
    <row r="71" spans="1:67" hidden="1" x14ac:dyDescent="0.25">
      <c r="B71" s="182"/>
      <c r="C71" s="183"/>
      <c r="D71" s="183"/>
      <c r="E71" s="183"/>
      <c r="F71" s="183"/>
      <c r="G71" s="183"/>
      <c r="H71" s="245"/>
      <c r="I71" s="246"/>
      <c r="J71" s="237"/>
      <c r="K71" s="173"/>
      <c r="L71" s="173"/>
      <c r="M71" s="173"/>
      <c r="N71" s="200"/>
    </row>
    <row r="72" spans="1:67" hidden="1" x14ac:dyDescent="0.25">
      <c r="B72" s="182"/>
      <c r="C72" s="183"/>
      <c r="D72" s="183"/>
      <c r="E72" s="183"/>
      <c r="F72" s="183"/>
      <c r="G72" s="183"/>
      <c r="H72" s="245"/>
      <c r="I72" s="246"/>
      <c r="J72" s="223"/>
      <c r="K72" s="203"/>
      <c r="L72" s="203"/>
      <c r="M72" s="203"/>
      <c r="N72" s="200"/>
    </row>
    <row r="73" spans="1:67" hidden="1" x14ac:dyDescent="0.25">
      <c r="B73" s="182"/>
      <c r="C73" s="183"/>
      <c r="D73" s="183"/>
      <c r="E73" s="183"/>
      <c r="F73" s="183"/>
      <c r="G73" s="183"/>
      <c r="H73" s="245"/>
      <c r="I73" s="246"/>
      <c r="J73" s="237"/>
      <c r="K73" s="173"/>
      <c r="L73" s="173"/>
      <c r="M73" s="173"/>
      <c r="N73" s="200"/>
    </row>
    <row r="74" spans="1:67" hidden="1" x14ac:dyDescent="0.25">
      <c r="B74" s="182"/>
      <c r="C74" s="183"/>
      <c r="D74" s="183"/>
      <c r="E74" s="183"/>
      <c r="F74" s="183"/>
      <c r="G74" s="183"/>
      <c r="H74" s="245"/>
      <c r="I74" s="246"/>
      <c r="J74" s="223"/>
      <c r="K74" s="203"/>
      <c r="L74" s="203"/>
      <c r="M74" s="203"/>
      <c r="N74" s="200"/>
    </row>
    <row r="75" spans="1:67" s="240" customFormat="1" hidden="1" x14ac:dyDescent="0.25">
      <c r="B75" s="409" t="s">
        <v>70</v>
      </c>
      <c r="C75" s="410"/>
      <c r="D75" s="410"/>
      <c r="E75" s="410"/>
      <c r="F75" s="410"/>
      <c r="G75" s="410"/>
      <c r="H75" s="243" t="s">
        <v>71</v>
      </c>
      <c r="I75" s="78" t="s">
        <v>67</v>
      </c>
      <c r="J75" s="243"/>
      <c r="K75" s="77">
        <f>K76+K77+K78</f>
        <v>0</v>
      </c>
      <c r="L75" s="77">
        <f t="shared" ref="L75:M75" si="11">L76+L77+L78</f>
        <v>0</v>
      </c>
      <c r="M75" s="77">
        <f t="shared" si="11"/>
        <v>0</v>
      </c>
      <c r="N75" s="78" t="s">
        <v>21</v>
      </c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</row>
    <row r="76" spans="1:67" hidden="1" x14ac:dyDescent="0.25">
      <c r="B76" s="396"/>
      <c r="C76" s="397"/>
      <c r="D76" s="397"/>
      <c r="E76" s="397"/>
      <c r="F76" s="397"/>
      <c r="G76" s="398"/>
      <c r="H76" s="247"/>
      <c r="I76" s="248"/>
      <c r="J76" s="223"/>
      <c r="K76" s="203"/>
      <c r="L76" s="203"/>
      <c r="M76" s="203"/>
      <c r="N76" s="200"/>
    </row>
    <row r="77" spans="1:67" hidden="1" x14ac:dyDescent="0.25">
      <c r="B77" s="396"/>
      <c r="C77" s="397"/>
      <c r="D77" s="397"/>
      <c r="E77" s="397"/>
      <c r="F77" s="397"/>
      <c r="G77" s="398"/>
      <c r="H77" s="245"/>
      <c r="I77" s="246"/>
      <c r="J77" s="223"/>
      <c r="K77" s="203"/>
      <c r="L77" s="203"/>
      <c r="M77" s="203"/>
      <c r="N77" s="200"/>
    </row>
    <row r="78" spans="1:67" hidden="1" x14ac:dyDescent="0.25">
      <c r="B78" s="396"/>
      <c r="C78" s="397"/>
      <c r="D78" s="397"/>
      <c r="E78" s="397"/>
      <c r="F78" s="397"/>
      <c r="G78" s="398"/>
      <c r="H78" s="245"/>
      <c r="I78" s="246"/>
      <c r="J78" s="223"/>
      <c r="K78" s="203"/>
      <c r="L78" s="203"/>
      <c r="M78" s="203"/>
      <c r="N78" s="200"/>
    </row>
    <row r="79" spans="1:67" s="236" customFormat="1" x14ac:dyDescent="0.25">
      <c r="A79" s="213"/>
      <c r="B79" s="400" t="s">
        <v>72</v>
      </c>
      <c r="C79" s="401"/>
      <c r="D79" s="401"/>
      <c r="E79" s="401"/>
      <c r="F79" s="401"/>
      <c r="G79" s="401"/>
      <c r="H79" s="233" t="s">
        <v>73</v>
      </c>
      <c r="I79" s="234" t="s">
        <v>74</v>
      </c>
      <c r="J79" s="235"/>
      <c r="K79" s="45">
        <f>K80+K82+K84</f>
        <v>717313</v>
      </c>
      <c r="L79" s="45">
        <f>L80+L82+L84</f>
        <v>717313</v>
      </c>
      <c r="M79" s="45">
        <f>M80+M82+M84</f>
        <v>717313</v>
      </c>
      <c r="N79" s="55" t="s">
        <v>21</v>
      </c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  <c r="BI79" s="213"/>
      <c r="BJ79" s="213"/>
      <c r="BK79" s="213"/>
      <c r="BL79" s="213"/>
      <c r="BM79" s="213"/>
      <c r="BN79" s="213"/>
      <c r="BO79" s="213"/>
    </row>
    <row r="80" spans="1:67" s="240" customFormat="1" x14ac:dyDescent="0.25">
      <c r="B80" s="394" t="s">
        <v>75</v>
      </c>
      <c r="C80" s="395"/>
      <c r="D80" s="395"/>
      <c r="E80" s="395"/>
      <c r="F80" s="395"/>
      <c r="G80" s="395"/>
      <c r="H80" s="241" t="s">
        <v>76</v>
      </c>
      <c r="I80" s="242" t="s">
        <v>77</v>
      </c>
      <c r="J80" s="243"/>
      <c r="K80" s="77">
        <f>K81</f>
        <v>717313</v>
      </c>
      <c r="L80" s="77">
        <f t="shared" ref="L80:M80" si="12">L81</f>
        <v>717313</v>
      </c>
      <c r="M80" s="77">
        <f t="shared" si="12"/>
        <v>717313</v>
      </c>
      <c r="N80" s="78" t="s">
        <v>21</v>
      </c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</row>
    <row r="81" spans="1:67" x14ac:dyDescent="0.25">
      <c r="B81" s="396"/>
      <c r="C81" s="397"/>
      <c r="D81" s="397"/>
      <c r="E81" s="397"/>
      <c r="F81" s="397"/>
      <c r="G81" s="398"/>
      <c r="H81" s="205"/>
      <c r="I81" s="181"/>
      <c r="J81" s="237" t="s">
        <v>349</v>
      </c>
      <c r="K81" s="173">
        <f>вспомогательная!K123</f>
        <v>717313</v>
      </c>
      <c r="L81" s="173">
        <f>вспомогательная!L123</f>
        <v>717313</v>
      </c>
      <c r="M81" s="173">
        <f>вспомогательная!M123</f>
        <v>717313</v>
      </c>
      <c r="N81" s="200"/>
    </row>
    <row r="82" spans="1:67" s="240" customFormat="1" ht="25.5" hidden="1" customHeight="1" x14ac:dyDescent="0.25">
      <c r="B82" s="394" t="s">
        <v>78</v>
      </c>
      <c r="C82" s="395"/>
      <c r="D82" s="395"/>
      <c r="E82" s="395"/>
      <c r="F82" s="395"/>
      <c r="G82" s="395"/>
      <c r="H82" s="241" t="s">
        <v>79</v>
      </c>
      <c r="I82" s="242" t="s">
        <v>80</v>
      </c>
      <c r="J82" s="243"/>
      <c r="K82" s="77">
        <f>K83</f>
        <v>0</v>
      </c>
      <c r="L82" s="77">
        <f t="shared" ref="L82:M82" si="13">L83</f>
        <v>0</v>
      </c>
      <c r="M82" s="77">
        <f t="shared" si="13"/>
        <v>0</v>
      </c>
      <c r="N82" s="78" t="s">
        <v>21</v>
      </c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</row>
    <row r="83" spans="1:67" hidden="1" x14ac:dyDescent="0.25">
      <c r="B83" s="396"/>
      <c r="C83" s="397"/>
      <c r="D83" s="397"/>
      <c r="E83" s="397"/>
      <c r="F83" s="397"/>
      <c r="G83" s="398"/>
      <c r="H83" s="205"/>
      <c r="I83" s="181"/>
      <c r="J83" s="223"/>
      <c r="K83" s="203"/>
      <c r="L83" s="203"/>
      <c r="M83" s="203"/>
      <c r="N83" s="200"/>
    </row>
    <row r="84" spans="1:67" s="240" customFormat="1" ht="21.75" hidden="1" customHeight="1" x14ac:dyDescent="0.25">
      <c r="B84" s="394" t="s">
        <v>81</v>
      </c>
      <c r="C84" s="395"/>
      <c r="D84" s="395"/>
      <c r="E84" s="395"/>
      <c r="F84" s="395"/>
      <c r="G84" s="395"/>
      <c r="H84" s="241" t="s">
        <v>82</v>
      </c>
      <c r="I84" s="242" t="s">
        <v>83</v>
      </c>
      <c r="J84" s="243"/>
      <c r="K84" s="77">
        <f>K88</f>
        <v>0</v>
      </c>
      <c r="L84" s="77">
        <f t="shared" ref="L84:M84" si="14">L88</f>
        <v>0</v>
      </c>
      <c r="M84" s="77">
        <f t="shared" si="14"/>
        <v>0</v>
      </c>
      <c r="N84" s="78" t="s">
        <v>21</v>
      </c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</row>
    <row r="85" spans="1:67" hidden="1" x14ac:dyDescent="0.25">
      <c r="B85" s="404" t="s">
        <v>385</v>
      </c>
      <c r="C85" s="405"/>
      <c r="D85" s="405"/>
      <c r="E85" s="405"/>
      <c r="F85" s="405"/>
      <c r="G85" s="406"/>
      <c r="H85" s="233">
        <v>2400</v>
      </c>
      <c r="I85" s="234"/>
      <c r="J85" s="235"/>
      <c r="K85" s="45"/>
      <c r="L85" s="45"/>
      <c r="M85" s="45"/>
      <c r="N85" s="55"/>
    </row>
    <row r="86" spans="1:67" hidden="1" x14ac:dyDescent="0.25">
      <c r="B86" s="383" t="s">
        <v>386</v>
      </c>
      <c r="C86" s="407"/>
      <c r="D86" s="407"/>
      <c r="E86" s="407"/>
      <c r="F86" s="407"/>
      <c r="G86" s="408"/>
      <c r="H86" s="303">
        <v>2410</v>
      </c>
      <c r="I86" s="181"/>
      <c r="J86" s="301"/>
      <c r="K86" s="302"/>
      <c r="L86" s="302"/>
      <c r="M86" s="302"/>
      <c r="N86" s="300"/>
    </row>
    <row r="87" spans="1:67" hidden="1" x14ac:dyDescent="0.25">
      <c r="B87" s="383" t="s">
        <v>387</v>
      </c>
      <c r="C87" s="407"/>
      <c r="D87" s="407"/>
      <c r="E87" s="407"/>
      <c r="F87" s="407"/>
      <c r="G87" s="408"/>
      <c r="H87" s="303">
        <v>2420</v>
      </c>
      <c r="I87" s="181"/>
      <c r="J87" s="301"/>
      <c r="K87" s="302"/>
      <c r="L87" s="302"/>
      <c r="M87" s="302"/>
      <c r="N87" s="300"/>
    </row>
    <row r="88" spans="1:67" hidden="1" x14ac:dyDescent="0.25">
      <c r="B88" s="396"/>
      <c r="C88" s="397"/>
      <c r="D88" s="397"/>
      <c r="E88" s="397"/>
      <c r="F88" s="397"/>
      <c r="G88" s="398"/>
      <c r="H88" s="303"/>
      <c r="I88" s="181"/>
      <c r="J88" s="301"/>
      <c r="K88" s="302"/>
      <c r="L88" s="302"/>
      <c r="M88" s="302"/>
      <c r="N88" s="300"/>
    </row>
    <row r="89" spans="1:67" s="236" customFormat="1" hidden="1" x14ac:dyDescent="0.25">
      <c r="A89" s="213"/>
      <c r="B89" s="400" t="s">
        <v>84</v>
      </c>
      <c r="C89" s="401"/>
      <c r="D89" s="401"/>
      <c r="E89" s="401"/>
      <c r="F89" s="401"/>
      <c r="G89" s="401"/>
      <c r="H89" s="233" t="s">
        <v>85</v>
      </c>
      <c r="I89" s="234" t="s">
        <v>21</v>
      </c>
      <c r="J89" s="235"/>
      <c r="K89" s="45">
        <f>K90</f>
        <v>0</v>
      </c>
      <c r="L89" s="45">
        <f t="shared" ref="L89:M89" si="15">L90</f>
        <v>0</v>
      </c>
      <c r="M89" s="45">
        <f t="shared" si="15"/>
        <v>0</v>
      </c>
      <c r="N89" s="55" t="s">
        <v>21</v>
      </c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</row>
    <row r="90" spans="1:67" ht="40.5" hidden="1" customHeight="1" x14ac:dyDescent="0.25">
      <c r="B90" s="402" t="s">
        <v>86</v>
      </c>
      <c r="C90" s="403"/>
      <c r="D90" s="403"/>
      <c r="E90" s="403"/>
      <c r="F90" s="403"/>
      <c r="G90" s="403"/>
      <c r="H90" s="205" t="s">
        <v>87</v>
      </c>
      <c r="I90" s="181" t="s">
        <v>88</v>
      </c>
      <c r="J90" s="223"/>
      <c r="K90" s="203"/>
      <c r="L90" s="203"/>
      <c r="M90" s="203"/>
      <c r="N90" s="200" t="s">
        <v>21</v>
      </c>
    </row>
    <row r="91" spans="1:67" s="236" customFormat="1" x14ac:dyDescent="0.25">
      <c r="A91" s="213"/>
      <c r="B91" s="400" t="s">
        <v>89</v>
      </c>
      <c r="C91" s="401"/>
      <c r="D91" s="401"/>
      <c r="E91" s="401"/>
      <c r="F91" s="401"/>
      <c r="G91" s="401"/>
      <c r="H91" s="233" t="s">
        <v>90</v>
      </c>
      <c r="I91" s="234" t="s">
        <v>21</v>
      </c>
      <c r="J91" s="235"/>
      <c r="K91" s="45">
        <f>K92+K94+K96+K98</f>
        <v>17588488.390000001</v>
      </c>
      <c r="L91" s="45">
        <f>L92+L94+L96+L98</f>
        <v>18927289.390000001</v>
      </c>
      <c r="M91" s="45">
        <f>M92+M94+M96+M98</f>
        <v>17412663.390000001</v>
      </c>
      <c r="N91" s="55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</row>
    <row r="92" spans="1:67" s="240" customFormat="1" hidden="1" x14ac:dyDescent="0.25">
      <c r="B92" s="394" t="s">
        <v>91</v>
      </c>
      <c r="C92" s="395"/>
      <c r="D92" s="395"/>
      <c r="E92" s="395"/>
      <c r="F92" s="395"/>
      <c r="G92" s="395"/>
      <c r="H92" s="241" t="s">
        <v>92</v>
      </c>
      <c r="I92" s="242" t="s">
        <v>93</v>
      </c>
      <c r="J92" s="243"/>
      <c r="K92" s="77">
        <f>K93</f>
        <v>0</v>
      </c>
      <c r="L92" s="77">
        <f t="shared" ref="L92:M92" si="16">L93</f>
        <v>0</v>
      </c>
      <c r="M92" s="77">
        <f t="shared" si="16"/>
        <v>0</v>
      </c>
      <c r="N92" s="78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</row>
    <row r="93" spans="1:67" hidden="1" x14ac:dyDescent="0.25">
      <c r="B93" s="396"/>
      <c r="C93" s="397"/>
      <c r="D93" s="397"/>
      <c r="E93" s="397"/>
      <c r="F93" s="397"/>
      <c r="G93" s="398"/>
      <c r="H93" s="205"/>
      <c r="I93" s="181"/>
      <c r="J93" s="223"/>
      <c r="K93" s="203"/>
      <c r="L93" s="203"/>
      <c r="M93" s="203"/>
      <c r="N93" s="200"/>
    </row>
    <row r="94" spans="1:67" s="240" customFormat="1" ht="28.5" customHeight="1" x14ac:dyDescent="0.25">
      <c r="B94" s="394" t="s">
        <v>397</v>
      </c>
      <c r="C94" s="395"/>
      <c r="D94" s="395"/>
      <c r="E94" s="395"/>
      <c r="F94" s="395"/>
      <c r="G94" s="395"/>
      <c r="H94" s="243">
        <v>2620</v>
      </c>
      <c r="I94" s="78">
        <v>247</v>
      </c>
      <c r="J94" s="243"/>
      <c r="K94" s="77">
        <f>K95</f>
        <v>2761354</v>
      </c>
      <c r="L94" s="77">
        <f t="shared" ref="L94:M94" si="17">L95</f>
        <v>2801427</v>
      </c>
      <c r="M94" s="77">
        <f t="shared" si="17"/>
        <v>2750902</v>
      </c>
      <c r="N94" s="78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</row>
    <row r="95" spans="1:67" ht="15.75" customHeight="1" x14ac:dyDescent="0.25">
      <c r="B95" s="396"/>
      <c r="C95" s="397"/>
      <c r="D95" s="397"/>
      <c r="E95" s="397"/>
      <c r="F95" s="397"/>
      <c r="G95" s="398"/>
      <c r="H95" s="249"/>
      <c r="I95" s="250"/>
      <c r="J95" s="223">
        <v>223</v>
      </c>
      <c r="K95" s="203">
        <f>вспомогательная!K139</f>
        <v>2761354</v>
      </c>
      <c r="L95" s="323">
        <f>вспомогательная!L139</f>
        <v>2801427</v>
      </c>
      <c r="M95" s="323">
        <f>вспомогательная!M139</f>
        <v>2750902</v>
      </c>
      <c r="N95" s="200"/>
    </row>
    <row r="96" spans="1:67" s="240" customFormat="1" ht="24" hidden="1" customHeight="1" x14ac:dyDescent="0.25">
      <c r="B96" s="394" t="s">
        <v>94</v>
      </c>
      <c r="C96" s="395"/>
      <c r="D96" s="395"/>
      <c r="E96" s="395"/>
      <c r="F96" s="395"/>
      <c r="G96" s="395"/>
      <c r="H96" s="251" t="s">
        <v>95</v>
      </c>
      <c r="I96" s="252" t="s">
        <v>96</v>
      </c>
      <c r="J96" s="243"/>
      <c r="K96" s="77">
        <f>K97</f>
        <v>0</v>
      </c>
      <c r="L96" s="77">
        <f t="shared" ref="L96:M96" si="18">L97</f>
        <v>0</v>
      </c>
      <c r="M96" s="77">
        <f t="shared" si="18"/>
        <v>0</v>
      </c>
      <c r="N96" s="78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</row>
    <row r="97" spans="1:71" hidden="1" x14ac:dyDescent="0.25">
      <c r="B97" s="396"/>
      <c r="C97" s="397"/>
      <c r="D97" s="397"/>
      <c r="E97" s="397"/>
      <c r="F97" s="397"/>
      <c r="G97" s="398"/>
      <c r="H97" s="249"/>
      <c r="I97" s="250"/>
      <c r="J97" s="237" t="s">
        <v>321</v>
      </c>
      <c r="K97" s="173"/>
      <c r="L97" s="173"/>
      <c r="M97" s="173"/>
      <c r="N97" s="200"/>
    </row>
    <row r="98" spans="1:71" s="240" customFormat="1" x14ac:dyDescent="0.25">
      <c r="B98" s="390" t="s">
        <v>97</v>
      </c>
      <c r="C98" s="391"/>
      <c r="D98" s="391"/>
      <c r="E98" s="391"/>
      <c r="F98" s="391"/>
      <c r="G98" s="391"/>
      <c r="H98" s="251" t="s">
        <v>98</v>
      </c>
      <c r="I98" s="252" t="s">
        <v>99</v>
      </c>
      <c r="J98" s="243"/>
      <c r="K98" s="77">
        <f>SUM(K99:K109)</f>
        <v>14827134.389999999</v>
      </c>
      <c r="L98" s="77">
        <f t="shared" ref="L98:N98" si="19">SUM(L99:L109)</f>
        <v>16125862.389999999</v>
      </c>
      <c r="M98" s="77">
        <f t="shared" si="19"/>
        <v>14661761.389999999</v>
      </c>
      <c r="N98" s="244">
        <f t="shared" si="19"/>
        <v>0</v>
      </c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</row>
    <row r="99" spans="1:71" s="213" customFormat="1" x14ac:dyDescent="0.25">
      <c r="B99" s="392" t="s">
        <v>356</v>
      </c>
      <c r="C99" s="393"/>
      <c r="D99" s="393"/>
      <c r="E99" s="393"/>
      <c r="F99" s="393"/>
      <c r="G99" s="393"/>
      <c r="H99" s="245"/>
      <c r="I99" s="246"/>
      <c r="J99" s="237" t="s">
        <v>317</v>
      </c>
      <c r="K99" s="203">
        <f>вспомогательная!K155</f>
        <v>46450</v>
      </c>
      <c r="L99" s="203">
        <f>вспомогательная!L155</f>
        <v>46450</v>
      </c>
      <c r="M99" s="203">
        <f>вспомогательная!M155</f>
        <v>46450</v>
      </c>
      <c r="N99" s="200"/>
      <c r="BP99" s="214"/>
      <c r="BQ99" s="214"/>
      <c r="BR99" s="214"/>
      <c r="BS99" s="214"/>
    </row>
    <row r="100" spans="1:71" s="253" customFormat="1" hidden="1" x14ac:dyDescent="0.25">
      <c r="A100" s="213"/>
      <c r="B100" s="399"/>
      <c r="C100" s="384"/>
      <c r="D100" s="384"/>
      <c r="E100" s="384"/>
      <c r="F100" s="384"/>
      <c r="G100" s="385"/>
      <c r="H100" s="245"/>
      <c r="I100" s="246"/>
      <c r="J100" s="237" t="s">
        <v>318</v>
      </c>
      <c r="K100" s="203">
        <f>вспомогательная!K173</f>
        <v>0</v>
      </c>
      <c r="L100" s="203">
        <f>вспомогательная!L173</f>
        <v>0</v>
      </c>
      <c r="M100" s="203">
        <f>вспомогательная!M173</f>
        <v>0</v>
      </c>
      <c r="N100" s="200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  <c r="BI100" s="213"/>
      <c r="BJ100" s="213"/>
      <c r="BK100" s="213"/>
      <c r="BL100" s="213"/>
      <c r="BM100" s="213"/>
      <c r="BN100" s="213"/>
      <c r="BO100" s="213"/>
      <c r="BP100" s="214"/>
      <c r="BQ100" s="214"/>
      <c r="BR100" s="214"/>
      <c r="BS100" s="214"/>
    </row>
    <row r="101" spans="1:71" s="253" customFormat="1" x14ac:dyDescent="0.25">
      <c r="A101" s="213"/>
      <c r="B101" s="399" t="s">
        <v>357</v>
      </c>
      <c r="C101" s="384"/>
      <c r="D101" s="384"/>
      <c r="E101" s="384"/>
      <c r="F101" s="384"/>
      <c r="G101" s="385"/>
      <c r="H101" s="245"/>
      <c r="I101" s="246"/>
      <c r="J101" s="237" t="s">
        <v>319</v>
      </c>
      <c r="K101" s="191">
        <f>вспомогательная!K177</f>
        <v>1077616</v>
      </c>
      <c r="L101" s="191">
        <f>вспомогательная!L177</f>
        <v>1116201</v>
      </c>
      <c r="M101" s="191">
        <f>вспомогательная!M177</f>
        <v>1151811</v>
      </c>
      <c r="N101" s="200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  <c r="BI101" s="213"/>
      <c r="BJ101" s="213"/>
      <c r="BK101" s="213"/>
      <c r="BL101" s="213"/>
      <c r="BM101" s="213"/>
      <c r="BN101" s="213"/>
      <c r="BO101" s="213"/>
      <c r="BP101" s="214"/>
      <c r="BQ101" s="214"/>
      <c r="BR101" s="214"/>
      <c r="BS101" s="214"/>
    </row>
    <row r="102" spans="1:71" s="253" customFormat="1" x14ac:dyDescent="0.25">
      <c r="A102" s="213"/>
      <c r="B102" s="204" t="s">
        <v>358</v>
      </c>
      <c r="C102" s="194"/>
      <c r="D102" s="194"/>
      <c r="E102" s="194"/>
      <c r="F102" s="194"/>
      <c r="G102" s="195"/>
      <c r="H102" s="245"/>
      <c r="I102" s="246"/>
      <c r="J102" s="237" t="s">
        <v>320</v>
      </c>
      <c r="K102" s="203">
        <f>вспомогательная!K195</f>
        <v>377394.99</v>
      </c>
      <c r="L102" s="203">
        <f>вспомогательная!L195</f>
        <v>1877394.99</v>
      </c>
      <c r="M102" s="203">
        <f>вспомогательная!M195</f>
        <v>377394.99</v>
      </c>
      <c r="N102" s="200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  <c r="BI102" s="213"/>
      <c r="BJ102" s="213"/>
      <c r="BK102" s="213"/>
      <c r="BL102" s="213"/>
      <c r="BM102" s="213"/>
      <c r="BN102" s="213"/>
      <c r="BO102" s="213"/>
      <c r="BP102" s="214"/>
      <c r="BQ102" s="214"/>
      <c r="BR102" s="214"/>
      <c r="BS102" s="214"/>
    </row>
    <row r="103" spans="1:71" s="253" customFormat="1" x14ac:dyDescent="0.25">
      <c r="A103" s="213"/>
      <c r="B103" s="399" t="s">
        <v>359</v>
      </c>
      <c r="C103" s="384"/>
      <c r="D103" s="384"/>
      <c r="E103" s="384"/>
      <c r="F103" s="384"/>
      <c r="G103" s="385"/>
      <c r="H103" s="245"/>
      <c r="I103" s="246"/>
      <c r="J103" s="237" t="s">
        <v>321</v>
      </c>
      <c r="K103" s="203">
        <f>вспомогательная!K213</f>
        <v>1030889</v>
      </c>
      <c r="L103" s="203">
        <f>вспомогательная!L213</f>
        <v>1031032</v>
      </c>
      <c r="M103" s="203">
        <f>вспомогательная!M213</f>
        <v>1031321</v>
      </c>
      <c r="N103" s="200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  <c r="BI103" s="213"/>
      <c r="BJ103" s="213"/>
      <c r="BK103" s="213"/>
      <c r="BL103" s="213"/>
      <c r="BM103" s="213"/>
      <c r="BN103" s="213"/>
      <c r="BO103" s="213"/>
      <c r="BP103" s="214"/>
      <c r="BQ103" s="214"/>
      <c r="BR103" s="214"/>
      <c r="BS103" s="214"/>
    </row>
    <row r="104" spans="1:71" s="253" customFormat="1" hidden="1" x14ac:dyDescent="0.25">
      <c r="A104" s="213"/>
      <c r="B104" s="399" t="s">
        <v>360</v>
      </c>
      <c r="C104" s="384"/>
      <c r="D104" s="384"/>
      <c r="E104" s="384"/>
      <c r="F104" s="384"/>
      <c r="G104" s="385"/>
      <c r="H104" s="245"/>
      <c r="I104" s="246"/>
      <c r="J104" s="237">
        <v>228</v>
      </c>
      <c r="K104" s="203">
        <f>вспомогательная!K231</f>
        <v>0</v>
      </c>
      <c r="L104" s="203">
        <f>вспомогательная!L231</f>
        <v>0</v>
      </c>
      <c r="M104" s="203">
        <f>вспомогательная!M231</f>
        <v>0</v>
      </c>
      <c r="N104" s="200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213"/>
      <c r="BN104" s="213"/>
      <c r="BO104" s="213"/>
      <c r="BP104" s="214"/>
      <c r="BQ104" s="214"/>
      <c r="BR104" s="214"/>
      <c r="BS104" s="214"/>
    </row>
    <row r="105" spans="1:71" s="253" customFormat="1" hidden="1" x14ac:dyDescent="0.25">
      <c r="A105" s="213"/>
      <c r="B105" s="399" t="s">
        <v>361</v>
      </c>
      <c r="C105" s="384"/>
      <c r="D105" s="384"/>
      <c r="E105" s="384"/>
      <c r="F105" s="384"/>
      <c r="G105" s="385"/>
      <c r="H105" s="245"/>
      <c r="I105" s="246"/>
      <c r="J105" s="237" t="s">
        <v>322</v>
      </c>
      <c r="K105" s="203">
        <f>вспомогательная!K234</f>
        <v>0</v>
      </c>
      <c r="L105" s="203">
        <f>вспомогательная!L234</f>
        <v>0</v>
      </c>
      <c r="M105" s="203">
        <f>вспомогательная!M234</f>
        <v>0</v>
      </c>
      <c r="N105" s="200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  <c r="BI105" s="213"/>
      <c r="BJ105" s="213"/>
      <c r="BK105" s="213"/>
      <c r="BL105" s="213"/>
      <c r="BM105" s="213"/>
      <c r="BN105" s="213"/>
      <c r="BO105" s="213"/>
      <c r="BP105" s="214"/>
      <c r="BQ105" s="214"/>
      <c r="BR105" s="214"/>
      <c r="BS105" s="214"/>
    </row>
    <row r="106" spans="1:71" s="253" customFormat="1" x14ac:dyDescent="0.25">
      <c r="A106" s="213"/>
      <c r="B106" s="399" t="s">
        <v>428</v>
      </c>
      <c r="C106" s="384"/>
      <c r="D106" s="384"/>
      <c r="E106" s="384"/>
      <c r="F106" s="384"/>
      <c r="G106" s="385"/>
      <c r="H106" s="245"/>
      <c r="I106" s="246"/>
      <c r="J106" s="237" t="s">
        <v>325</v>
      </c>
      <c r="K106" s="203">
        <f>вспомогательная!K253</f>
        <v>11553477</v>
      </c>
      <c r="L106" s="203">
        <f>вспомогательная!L253</f>
        <v>11553477</v>
      </c>
      <c r="M106" s="203">
        <f>вспомогательная!M253</f>
        <v>11553477</v>
      </c>
      <c r="N106" s="200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  <c r="BI106" s="213"/>
      <c r="BJ106" s="213"/>
      <c r="BK106" s="213"/>
      <c r="BL106" s="213"/>
      <c r="BM106" s="213"/>
      <c r="BN106" s="213"/>
      <c r="BO106" s="213"/>
      <c r="BP106" s="214"/>
      <c r="BQ106" s="214"/>
      <c r="BR106" s="214"/>
      <c r="BS106" s="214"/>
    </row>
    <row r="107" spans="1:71" s="253" customFormat="1" x14ac:dyDescent="0.25">
      <c r="A107" s="213"/>
      <c r="B107" s="399" t="s">
        <v>362</v>
      </c>
      <c r="C107" s="384"/>
      <c r="D107" s="384"/>
      <c r="E107" s="384"/>
      <c r="F107" s="384"/>
      <c r="G107" s="385"/>
      <c r="H107" s="245"/>
      <c r="I107" s="246"/>
      <c r="J107" s="237" t="s">
        <v>324</v>
      </c>
      <c r="K107" s="203">
        <f>вспомогательная!K258</f>
        <v>25067.200000000001</v>
      </c>
      <c r="L107" s="203">
        <f>вспомогательная!L258</f>
        <v>25067.200000000001</v>
      </c>
      <c r="M107" s="203">
        <f>вспомогательная!M258</f>
        <v>25067.200000000001</v>
      </c>
      <c r="N107" s="200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  <c r="BI107" s="213"/>
      <c r="BJ107" s="213"/>
      <c r="BK107" s="213"/>
      <c r="BL107" s="213"/>
      <c r="BM107" s="213"/>
      <c r="BN107" s="213"/>
      <c r="BO107" s="213"/>
      <c r="BP107" s="214"/>
      <c r="BQ107" s="214"/>
      <c r="BR107" s="214"/>
      <c r="BS107" s="214"/>
    </row>
    <row r="108" spans="1:71" s="253" customFormat="1" x14ac:dyDescent="0.25">
      <c r="A108" s="213"/>
      <c r="B108" s="399" t="s">
        <v>429</v>
      </c>
      <c r="C108" s="384"/>
      <c r="D108" s="384"/>
      <c r="E108" s="384"/>
      <c r="F108" s="384"/>
      <c r="G108" s="385"/>
      <c r="H108" s="245"/>
      <c r="I108" s="246"/>
      <c r="J108" s="237">
        <v>345</v>
      </c>
      <c r="K108" s="203">
        <f>вспомогательная!K276</f>
        <v>93307</v>
      </c>
      <c r="L108" s="203">
        <f>вспомогательная!L276</f>
        <v>93307</v>
      </c>
      <c r="M108" s="203">
        <f>вспомогательная!M276</f>
        <v>93307</v>
      </c>
      <c r="N108" s="200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4"/>
      <c r="BQ108" s="214"/>
      <c r="BR108" s="214"/>
      <c r="BS108" s="214"/>
    </row>
    <row r="109" spans="1:71" s="253" customFormat="1" x14ac:dyDescent="0.25">
      <c r="A109" s="213"/>
      <c r="B109" s="399" t="s">
        <v>363</v>
      </c>
      <c r="C109" s="384"/>
      <c r="D109" s="384"/>
      <c r="E109" s="384"/>
      <c r="F109" s="384"/>
      <c r="G109" s="385"/>
      <c r="H109" s="245"/>
      <c r="I109" s="246"/>
      <c r="J109" s="237">
        <v>346</v>
      </c>
      <c r="K109" s="203">
        <f>вспомогательная!K294</f>
        <v>622933.19999999995</v>
      </c>
      <c r="L109" s="203">
        <f>вспомогательная!L294</f>
        <v>382933.2</v>
      </c>
      <c r="M109" s="203">
        <f>вспомогательная!M294</f>
        <v>382933.2</v>
      </c>
      <c r="N109" s="200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  <c r="BI109" s="213"/>
      <c r="BJ109" s="213"/>
      <c r="BK109" s="213"/>
      <c r="BL109" s="213"/>
      <c r="BM109" s="213"/>
      <c r="BN109" s="213"/>
      <c r="BO109" s="213"/>
      <c r="BP109" s="214"/>
      <c r="BQ109" s="214"/>
      <c r="BR109" s="214"/>
      <c r="BS109" s="214"/>
    </row>
    <row r="110" spans="1:71" x14ac:dyDescent="0.25">
      <c r="B110" s="399"/>
      <c r="C110" s="384"/>
      <c r="D110" s="384"/>
      <c r="E110" s="384"/>
      <c r="F110" s="384"/>
      <c r="G110" s="385"/>
      <c r="H110" s="245"/>
      <c r="I110" s="246"/>
      <c r="J110" s="223"/>
      <c r="K110" s="203"/>
      <c r="L110" s="203"/>
      <c r="M110" s="203"/>
      <c r="N110" s="200"/>
    </row>
    <row r="111" spans="1:71" s="236" customFormat="1" hidden="1" x14ac:dyDescent="0.25">
      <c r="B111" s="380" t="s">
        <v>329</v>
      </c>
      <c r="C111" s="381"/>
      <c r="D111" s="381"/>
      <c r="E111" s="381"/>
      <c r="F111" s="381"/>
      <c r="G111" s="382"/>
      <c r="H111" s="254" t="s">
        <v>332</v>
      </c>
      <c r="I111" s="255" t="s">
        <v>333</v>
      </c>
      <c r="J111" s="235"/>
      <c r="K111" s="45">
        <f>K113</f>
        <v>0</v>
      </c>
      <c r="L111" s="45">
        <f t="shared" ref="L111:M111" si="20">L113</f>
        <v>0</v>
      </c>
      <c r="M111" s="45">
        <f t="shared" si="20"/>
        <v>0</v>
      </c>
      <c r="N111" s="55"/>
    </row>
    <row r="112" spans="1:71" ht="24.75" hidden="1" customHeight="1" x14ac:dyDescent="0.25">
      <c r="B112" s="383" t="s">
        <v>330</v>
      </c>
      <c r="C112" s="384"/>
      <c r="D112" s="384"/>
      <c r="E112" s="384"/>
      <c r="F112" s="384"/>
      <c r="G112" s="385"/>
      <c r="H112" s="245" t="s">
        <v>334</v>
      </c>
      <c r="I112" s="246" t="s">
        <v>336</v>
      </c>
      <c r="J112" s="223"/>
      <c r="K112" s="203"/>
      <c r="L112" s="203"/>
      <c r="M112" s="203"/>
      <c r="N112" s="200"/>
    </row>
    <row r="113" spans="1:67" ht="23.25" hidden="1" customHeight="1" x14ac:dyDescent="0.25">
      <c r="B113" s="383" t="s">
        <v>331</v>
      </c>
      <c r="C113" s="384"/>
      <c r="D113" s="384"/>
      <c r="E113" s="384"/>
      <c r="F113" s="384"/>
      <c r="G113" s="385"/>
      <c r="H113" s="245" t="s">
        <v>335</v>
      </c>
      <c r="I113" s="246" t="s">
        <v>337</v>
      </c>
      <c r="J113" s="237" t="s">
        <v>338</v>
      </c>
      <c r="K113" s="191">
        <f>вспомогательная!K317</f>
        <v>0</v>
      </c>
      <c r="L113" s="191">
        <f>вспомогательная!L317</f>
        <v>0</v>
      </c>
      <c r="M113" s="191">
        <f>вспомогательная!M317</f>
        <v>0</v>
      </c>
      <c r="N113" s="224"/>
    </row>
    <row r="114" spans="1:67" hidden="1" x14ac:dyDescent="0.25">
      <c r="B114" s="196"/>
      <c r="C114" s="206"/>
      <c r="D114" s="206"/>
      <c r="E114" s="206"/>
      <c r="F114" s="206"/>
      <c r="G114" s="206"/>
      <c r="H114" s="245"/>
      <c r="I114" s="246"/>
      <c r="J114" s="256"/>
      <c r="K114" s="203"/>
      <c r="L114" s="203"/>
      <c r="M114" s="203"/>
      <c r="N114" s="200"/>
    </row>
    <row r="115" spans="1:67" hidden="1" x14ac:dyDescent="0.25">
      <c r="B115" s="196"/>
      <c r="C115" s="206"/>
      <c r="D115" s="206"/>
      <c r="E115" s="206"/>
      <c r="F115" s="206"/>
      <c r="G115" s="206"/>
      <c r="H115" s="245"/>
      <c r="I115" s="246"/>
      <c r="J115" s="223"/>
      <c r="K115" s="203"/>
      <c r="L115" s="203"/>
      <c r="M115" s="203"/>
      <c r="N115" s="200"/>
    </row>
    <row r="116" spans="1:67" s="236" customFormat="1" hidden="1" x14ac:dyDescent="0.25">
      <c r="A116" s="213"/>
      <c r="B116" s="386" t="s">
        <v>101</v>
      </c>
      <c r="C116" s="387"/>
      <c r="D116" s="387"/>
      <c r="E116" s="387"/>
      <c r="F116" s="387"/>
      <c r="G116" s="387"/>
      <c r="H116" s="257" t="s">
        <v>102</v>
      </c>
      <c r="I116" s="258" t="s">
        <v>21</v>
      </c>
      <c r="J116" s="235"/>
      <c r="K116" s="45"/>
      <c r="L116" s="45"/>
      <c r="M116" s="45"/>
      <c r="N116" s="55" t="s">
        <v>21</v>
      </c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213"/>
      <c r="BM116" s="213"/>
      <c r="BN116" s="213"/>
      <c r="BO116" s="213"/>
    </row>
    <row r="117" spans="1:67" ht="15.75" hidden="1" thickBot="1" x14ac:dyDescent="0.3">
      <c r="B117" s="388" t="s">
        <v>103</v>
      </c>
      <c r="C117" s="389"/>
      <c r="D117" s="389"/>
      <c r="E117" s="389"/>
      <c r="F117" s="389"/>
      <c r="G117" s="389"/>
      <c r="H117" s="259" t="s">
        <v>104</v>
      </c>
      <c r="I117" s="260" t="s">
        <v>105</v>
      </c>
      <c r="J117" s="261"/>
      <c r="K117" s="58"/>
      <c r="L117" s="58"/>
      <c r="M117" s="58"/>
      <c r="N117" s="59" t="s">
        <v>21</v>
      </c>
    </row>
  </sheetData>
  <mergeCells count="137">
    <mergeCell ref="K4:N4"/>
    <mergeCell ref="K5:N5"/>
    <mergeCell ref="K6:N6"/>
    <mergeCell ref="K7:N7"/>
    <mergeCell ref="K8:L8"/>
    <mergeCell ref="M8:N8"/>
    <mergeCell ref="K2:N2"/>
    <mergeCell ref="K3:N3"/>
    <mergeCell ref="N23:N24"/>
    <mergeCell ref="B25:G25"/>
    <mergeCell ref="B26:G26"/>
    <mergeCell ref="B27:G27"/>
    <mergeCell ref="B28:G28"/>
    <mergeCell ref="B29:G29"/>
    <mergeCell ref="K9:N9"/>
    <mergeCell ref="N11:N12"/>
    <mergeCell ref="D13:J13"/>
    <mergeCell ref="D14:J14"/>
    <mergeCell ref="D15:J15"/>
    <mergeCell ref="B22:G24"/>
    <mergeCell ref="H22:H24"/>
    <mergeCell ref="I22:I24"/>
    <mergeCell ref="J22:J24"/>
    <mergeCell ref="K22:N22"/>
    <mergeCell ref="B16:D16"/>
    <mergeCell ref="B17:E17"/>
    <mergeCell ref="F17:I17"/>
    <mergeCell ref="D18:I18"/>
    <mergeCell ref="B35:G35"/>
    <mergeCell ref="B36:G36"/>
    <mergeCell ref="H36:H37"/>
    <mergeCell ref="I36:I37"/>
    <mergeCell ref="J36:J37"/>
    <mergeCell ref="K36:K37"/>
    <mergeCell ref="M30:M31"/>
    <mergeCell ref="N30:N31"/>
    <mergeCell ref="B31:G31"/>
    <mergeCell ref="B32:G32"/>
    <mergeCell ref="B33:G33"/>
    <mergeCell ref="B34:G34"/>
    <mergeCell ref="B30:G30"/>
    <mergeCell ref="H30:H31"/>
    <mergeCell ref="I30:I31"/>
    <mergeCell ref="J30:J31"/>
    <mergeCell ref="K30:K31"/>
    <mergeCell ref="L30:L31"/>
    <mergeCell ref="L36:L37"/>
    <mergeCell ref="M36:M37"/>
    <mergeCell ref="N36:N37"/>
    <mergeCell ref="B37:G37"/>
    <mergeCell ref="B38:G38"/>
    <mergeCell ref="B39:G39"/>
    <mergeCell ref="H39:H40"/>
    <mergeCell ref="I39:I40"/>
    <mergeCell ref="J39:J40"/>
    <mergeCell ref="K39:K40"/>
    <mergeCell ref="L42:L43"/>
    <mergeCell ref="M42:M43"/>
    <mergeCell ref="N42:N43"/>
    <mergeCell ref="B43:G43"/>
    <mergeCell ref="B44:G44"/>
    <mergeCell ref="B45:G45"/>
    <mergeCell ref="L39:L40"/>
    <mergeCell ref="M39:M40"/>
    <mergeCell ref="N39:N40"/>
    <mergeCell ref="B40:G40"/>
    <mergeCell ref="B41:G41"/>
    <mergeCell ref="B42:G42"/>
    <mergeCell ref="H42:H43"/>
    <mergeCell ref="I42:I43"/>
    <mergeCell ref="J42:J43"/>
    <mergeCell ref="K42:K43"/>
    <mergeCell ref="B57:G57"/>
    <mergeCell ref="B51:G51"/>
    <mergeCell ref="B52:G52"/>
    <mergeCell ref="B53:G53"/>
    <mergeCell ref="B54:G54"/>
    <mergeCell ref="B55:G55"/>
    <mergeCell ref="B56:G56"/>
    <mergeCell ref="M46:M47"/>
    <mergeCell ref="N46:N47"/>
    <mergeCell ref="B47:G47"/>
    <mergeCell ref="B48:G48"/>
    <mergeCell ref="B49:G49"/>
    <mergeCell ref="B50:G50"/>
    <mergeCell ref="B46:G46"/>
    <mergeCell ref="H46:H47"/>
    <mergeCell ref="I46:I47"/>
    <mergeCell ref="J46:J47"/>
    <mergeCell ref="K46:K47"/>
    <mergeCell ref="L46:L47"/>
    <mergeCell ref="B75:G75"/>
    <mergeCell ref="B76:G76"/>
    <mergeCell ref="B77:G77"/>
    <mergeCell ref="B78:G78"/>
    <mergeCell ref="B79:G79"/>
    <mergeCell ref="B80:G80"/>
    <mergeCell ref="B69:G69"/>
    <mergeCell ref="B70:G70"/>
    <mergeCell ref="B60:G60"/>
    <mergeCell ref="B64:G64"/>
    <mergeCell ref="B65:G65"/>
    <mergeCell ref="B66:G66"/>
    <mergeCell ref="B88:G88"/>
    <mergeCell ref="B89:G89"/>
    <mergeCell ref="B90:G90"/>
    <mergeCell ref="B91:G91"/>
    <mergeCell ref="B92:G92"/>
    <mergeCell ref="B93:G93"/>
    <mergeCell ref="B81:G81"/>
    <mergeCell ref="B82:G82"/>
    <mergeCell ref="B83:G83"/>
    <mergeCell ref="B84:G84"/>
    <mergeCell ref="B85:G85"/>
    <mergeCell ref="B86:G86"/>
    <mergeCell ref="B87:G87"/>
    <mergeCell ref="B111:G111"/>
    <mergeCell ref="B112:G112"/>
    <mergeCell ref="B113:G113"/>
    <mergeCell ref="B116:G116"/>
    <mergeCell ref="B117:G117"/>
    <mergeCell ref="B98:G98"/>
    <mergeCell ref="B99:G99"/>
    <mergeCell ref="B94:G94"/>
    <mergeCell ref="B95:G95"/>
    <mergeCell ref="B96:G96"/>
    <mergeCell ref="B97:G97"/>
    <mergeCell ref="B100:G100"/>
    <mergeCell ref="B101:G101"/>
    <mergeCell ref="B103:G103"/>
    <mergeCell ref="B104:G104"/>
    <mergeCell ref="B105:G105"/>
    <mergeCell ref="B106:G106"/>
    <mergeCell ref="B107:G107"/>
    <mergeCell ref="B108:G108"/>
    <mergeCell ref="B109:G109"/>
    <mergeCell ref="B110:G110"/>
  </mergeCells>
  <pageMargins left="0" right="0" top="0" bottom="0" header="0.31496062992125984" footer="0.31496062992125984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A0853-A901-4FBA-BA53-22F54198085B}">
  <dimension ref="A1:U240"/>
  <sheetViews>
    <sheetView showGridLines="0" topLeftCell="A196" zoomScaleNormal="100" zoomScaleSheetLayoutView="100" workbookViewId="0">
      <selection activeCell="H231" sqref="H231"/>
    </sheetView>
  </sheetViews>
  <sheetFormatPr defaultRowHeight="15" x14ac:dyDescent="0.25"/>
  <cols>
    <col min="1" max="1" width="8.85546875" style="18" customWidth="1"/>
    <col min="2" max="2" width="17.7109375" style="112" customWidth="1"/>
    <col min="3" max="3" width="14.28515625" style="112" customWidth="1"/>
    <col min="4" max="5" width="14" style="112" customWidth="1"/>
    <col min="6" max="6" width="17.5703125" style="112" customWidth="1"/>
    <col min="7" max="7" width="16.140625" style="112" customWidth="1"/>
    <col min="8" max="8" width="15.5703125" style="112" customWidth="1"/>
    <col min="9" max="9" width="17.7109375" style="112" customWidth="1"/>
    <col min="10" max="10" width="15.85546875" style="112" customWidth="1"/>
    <col min="11" max="11" width="16.28515625" style="112" customWidth="1"/>
    <col min="12" max="12" width="17.7109375" style="18" customWidth="1"/>
    <col min="13" max="16384" width="9.140625" style="18"/>
  </cols>
  <sheetData>
    <row r="1" spans="1:11" hidden="1" x14ac:dyDescent="0.25">
      <c r="I1" s="356"/>
      <c r="J1" s="659" t="s">
        <v>201</v>
      </c>
      <c r="K1" s="659"/>
    </row>
    <row r="2" spans="1:11" ht="144" hidden="1" customHeight="1" x14ac:dyDescent="0.25">
      <c r="I2" s="660" t="s">
        <v>202</v>
      </c>
      <c r="J2" s="660"/>
      <c r="K2" s="660"/>
    </row>
    <row r="3" spans="1:11" ht="43.5" customHeight="1" x14ac:dyDescent="0.25">
      <c r="A3" s="661" t="s">
        <v>203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</row>
    <row r="6" spans="1:11" x14ac:dyDescent="0.25">
      <c r="A6" s="472" t="s">
        <v>503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</row>
    <row r="8" spans="1:11" x14ac:dyDescent="0.25">
      <c r="A8" s="472" t="s">
        <v>204</v>
      </c>
      <c r="B8" s="472"/>
      <c r="C8" s="290">
        <v>1210376210</v>
      </c>
    </row>
    <row r="10" spans="1:11" x14ac:dyDescent="0.25">
      <c r="A10" s="472" t="s">
        <v>205</v>
      </c>
      <c r="B10" s="472"/>
      <c r="C10" s="472"/>
      <c r="D10" s="291" t="s">
        <v>300</v>
      </c>
    </row>
    <row r="11" spans="1:11" x14ac:dyDescent="0.25">
      <c r="A11" s="347"/>
      <c r="B11" s="347"/>
      <c r="C11" s="347"/>
    </row>
    <row r="12" spans="1:11" x14ac:dyDescent="0.25">
      <c r="A12" s="115" t="s">
        <v>206</v>
      </c>
      <c r="B12" s="116"/>
      <c r="C12" s="116"/>
      <c r="D12" s="116"/>
    </row>
    <row r="13" spans="1:11" x14ac:dyDescent="0.25">
      <c r="A13" s="115" t="s">
        <v>207</v>
      </c>
      <c r="B13" s="116"/>
      <c r="C13" s="116"/>
      <c r="D13" s="116"/>
    </row>
    <row r="15" spans="1:11" s="117" customFormat="1" ht="25.5" customHeight="1" x14ac:dyDescent="0.2">
      <c r="A15" s="663"/>
      <c r="B15" s="662" t="s">
        <v>208</v>
      </c>
      <c r="C15" s="662" t="s">
        <v>209</v>
      </c>
      <c r="D15" s="662" t="s">
        <v>210</v>
      </c>
      <c r="E15" s="662"/>
      <c r="F15" s="662"/>
      <c r="G15" s="662"/>
      <c r="H15" s="662" t="s">
        <v>211</v>
      </c>
      <c r="I15" s="662" t="s">
        <v>308</v>
      </c>
      <c r="J15" s="662" t="s">
        <v>309</v>
      </c>
      <c r="K15" s="662" t="s">
        <v>412</v>
      </c>
    </row>
    <row r="16" spans="1:11" s="117" customFormat="1" ht="12" x14ac:dyDescent="0.2">
      <c r="A16" s="663"/>
      <c r="B16" s="662"/>
      <c r="C16" s="662"/>
      <c r="D16" s="663" t="s">
        <v>212</v>
      </c>
      <c r="E16" s="349" t="s">
        <v>29</v>
      </c>
      <c r="F16" s="349"/>
      <c r="G16" s="349"/>
      <c r="H16" s="662"/>
      <c r="I16" s="662"/>
      <c r="J16" s="662"/>
      <c r="K16" s="662"/>
    </row>
    <row r="17" spans="1:11" s="120" customFormat="1" ht="36" x14ac:dyDescent="0.2">
      <c r="A17" s="663"/>
      <c r="B17" s="662"/>
      <c r="C17" s="662"/>
      <c r="D17" s="663"/>
      <c r="E17" s="119" t="s">
        <v>213</v>
      </c>
      <c r="F17" s="119" t="s">
        <v>214</v>
      </c>
      <c r="G17" s="119" t="s">
        <v>215</v>
      </c>
      <c r="H17" s="662"/>
      <c r="I17" s="662"/>
      <c r="J17" s="662"/>
      <c r="K17" s="662"/>
    </row>
    <row r="18" spans="1:11" s="348" customFormat="1" x14ac:dyDescent="0.25">
      <c r="A18" s="121">
        <v>1</v>
      </c>
      <c r="B18" s="121">
        <v>2</v>
      </c>
      <c r="C18" s="121">
        <v>3</v>
      </c>
      <c r="D18" s="121">
        <v>4</v>
      </c>
      <c r="E18" s="121">
        <v>5</v>
      </c>
      <c r="F18" s="121">
        <v>6</v>
      </c>
      <c r="G18" s="121">
        <v>7</v>
      </c>
      <c r="H18" s="121">
        <v>8</v>
      </c>
      <c r="I18" s="121">
        <v>9</v>
      </c>
      <c r="J18" s="121">
        <v>10</v>
      </c>
      <c r="K18" s="121">
        <v>11</v>
      </c>
    </row>
    <row r="19" spans="1:11" s="348" customFormat="1" x14ac:dyDescent="0.25">
      <c r="A19" s="121"/>
      <c r="B19" s="121" t="s">
        <v>411</v>
      </c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24.75" x14ac:dyDescent="0.25">
      <c r="A20" s="123">
        <v>1</v>
      </c>
      <c r="B20" s="119" t="s">
        <v>305</v>
      </c>
      <c r="C20" s="124">
        <v>5</v>
      </c>
      <c r="D20" s="124">
        <f>E20+F20+G20</f>
        <v>38327.279999999999</v>
      </c>
      <c r="E20" s="124">
        <v>38327.279999999999</v>
      </c>
      <c r="F20" s="124"/>
      <c r="G20" s="124"/>
      <c r="H20" s="124"/>
      <c r="I20" s="167">
        <f>(C20*D20+H20)*7</f>
        <v>1341454.8</v>
      </c>
      <c r="J20" s="124"/>
      <c r="K20" s="124"/>
    </row>
    <row r="21" spans="1:11" x14ac:dyDescent="0.25">
      <c r="A21" s="123">
        <v>2</v>
      </c>
      <c r="B21" s="119" t="s">
        <v>306</v>
      </c>
      <c r="C21" s="124">
        <v>72.599999999999994</v>
      </c>
      <c r="D21" s="124">
        <f t="shared" ref="D21:D35" si="0">E21+F21+G21</f>
        <v>27412.42</v>
      </c>
      <c r="E21" s="124">
        <v>11113.22</v>
      </c>
      <c r="F21" s="124">
        <v>323.79000000000002</v>
      </c>
      <c r="G21" s="124">
        <v>15975.41</v>
      </c>
      <c r="H21" s="124"/>
      <c r="I21" s="167">
        <f>(C21*D21+H21)*7+0.36</f>
        <v>13930992.203999998</v>
      </c>
      <c r="J21" s="124"/>
      <c r="K21" s="124"/>
    </row>
    <row r="22" spans="1:11" x14ac:dyDescent="0.25">
      <c r="A22" s="123">
        <v>3</v>
      </c>
      <c r="B22" s="119" t="s">
        <v>307</v>
      </c>
      <c r="C22" s="124">
        <v>42.5</v>
      </c>
      <c r="D22" s="124">
        <f t="shared" si="0"/>
        <v>20105.88</v>
      </c>
      <c r="E22" s="124">
        <v>4344.22</v>
      </c>
      <c r="F22" s="124">
        <v>75.510000000000005</v>
      </c>
      <c r="G22" s="124">
        <v>15686.15</v>
      </c>
      <c r="H22" s="124"/>
      <c r="I22" s="167">
        <f>ROUND((C22*D22+H22)*7,0)</f>
        <v>5981499</v>
      </c>
      <c r="J22" s="167"/>
      <c r="K22" s="167"/>
    </row>
    <row r="23" spans="1:11" x14ac:dyDescent="0.25">
      <c r="A23" s="121"/>
      <c r="B23" s="121" t="s">
        <v>504</v>
      </c>
      <c r="C23" s="121"/>
      <c r="D23" s="124">
        <f t="shared" si="0"/>
        <v>0</v>
      </c>
      <c r="E23" s="124"/>
      <c r="F23" s="124"/>
      <c r="G23" s="124"/>
      <c r="H23" s="124"/>
      <c r="I23" s="167">
        <f t="shared" ref="I23:I34" si="1">C23*D23+H23</f>
        <v>0</v>
      </c>
      <c r="J23" s="167"/>
      <c r="K23" s="167"/>
    </row>
    <row r="24" spans="1:11" ht="24.75" x14ac:dyDescent="0.25">
      <c r="A24" s="123"/>
      <c r="B24" s="119" t="s">
        <v>305</v>
      </c>
      <c r="C24" s="124">
        <v>5</v>
      </c>
      <c r="D24" s="124">
        <f t="shared" si="0"/>
        <v>38327.279999999999</v>
      </c>
      <c r="E24" s="124">
        <v>38327.279999999999</v>
      </c>
      <c r="F24" s="124"/>
      <c r="G24" s="124"/>
      <c r="H24" s="124"/>
      <c r="I24" s="167">
        <f>(C24*D24+H24)</f>
        <v>191636.4</v>
      </c>
      <c r="J24" s="167"/>
      <c r="K24" s="167"/>
    </row>
    <row r="25" spans="1:11" x14ac:dyDescent="0.25">
      <c r="A25" s="123"/>
      <c r="B25" s="119" t="s">
        <v>306</v>
      </c>
      <c r="C25" s="124">
        <v>72.599999999999994</v>
      </c>
      <c r="D25" s="124">
        <f t="shared" si="0"/>
        <v>32796.22</v>
      </c>
      <c r="E25" s="124">
        <v>11113.22</v>
      </c>
      <c r="F25" s="124">
        <v>323.79000000000002</v>
      </c>
      <c r="G25" s="124">
        <v>21359.21</v>
      </c>
      <c r="H25" s="124"/>
      <c r="I25" s="167">
        <f>(C25*D25+H25)+0.13</f>
        <v>2381005.7019999996</v>
      </c>
      <c r="J25" s="167"/>
      <c r="K25" s="167"/>
    </row>
    <row r="26" spans="1:11" x14ac:dyDescent="0.25">
      <c r="A26" s="123"/>
      <c r="B26" s="119" t="s">
        <v>307</v>
      </c>
      <c r="C26" s="124">
        <v>42.5</v>
      </c>
      <c r="D26" s="124">
        <f t="shared" si="0"/>
        <v>20105.88</v>
      </c>
      <c r="E26" s="124">
        <v>4344.22</v>
      </c>
      <c r="F26" s="124">
        <v>75.510000000000005</v>
      </c>
      <c r="G26" s="124">
        <v>15686.15</v>
      </c>
      <c r="H26" s="124"/>
      <c r="I26" s="167">
        <f>(C26*D26+H26)</f>
        <v>854499.9</v>
      </c>
      <c r="J26" s="167"/>
      <c r="K26" s="167"/>
    </row>
    <row r="27" spans="1:11" x14ac:dyDescent="0.25">
      <c r="A27" s="123"/>
      <c r="B27" s="121" t="s">
        <v>505</v>
      </c>
      <c r="C27" s="121"/>
      <c r="D27" s="124">
        <f t="shared" si="0"/>
        <v>0</v>
      </c>
      <c r="E27" s="124"/>
      <c r="F27" s="124"/>
      <c r="G27" s="124"/>
      <c r="H27" s="124"/>
      <c r="I27" s="167">
        <f t="shared" si="1"/>
        <v>0</v>
      </c>
      <c r="J27" s="167"/>
      <c r="K27" s="167"/>
    </row>
    <row r="28" spans="1:11" ht="24.75" x14ac:dyDescent="0.25">
      <c r="A28" s="123"/>
      <c r="B28" s="119" t="s">
        <v>305</v>
      </c>
      <c r="C28" s="124">
        <v>5</v>
      </c>
      <c r="D28" s="124">
        <f t="shared" si="0"/>
        <v>38327.279999999999</v>
      </c>
      <c r="E28" s="124">
        <v>38327.279999999999</v>
      </c>
      <c r="F28" s="124"/>
      <c r="G28" s="124"/>
      <c r="H28" s="124"/>
      <c r="I28" s="167">
        <f>(C28*D28+H28)*4</f>
        <v>766545.6</v>
      </c>
      <c r="J28" s="167">
        <v>2299636.7999999998</v>
      </c>
      <c r="K28" s="167">
        <v>2368698.2200000002</v>
      </c>
    </row>
    <row r="29" spans="1:11" x14ac:dyDescent="0.25">
      <c r="A29" s="123"/>
      <c r="B29" s="119" t="s">
        <v>306</v>
      </c>
      <c r="C29" s="124">
        <v>72.599999999999994</v>
      </c>
      <c r="D29" s="124">
        <f t="shared" si="0"/>
        <v>27412.42</v>
      </c>
      <c r="E29" s="124">
        <v>11113.22</v>
      </c>
      <c r="F29" s="124">
        <v>323.79000000000002</v>
      </c>
      <c r="G29" s="124">
        <v>15975.41</v>
      </c>
      <c r="H29" s="124"/>
      <c r="I29" s="167">
        <f>(C29*D29+H29)*4</f>
        <v>7960566.7679999992</v>
      </c>
      <c r="J29" s="167">
        <v>25824159.309999999</v>
      </c>
      <c r="K29" s="167">
        <v>25864907.370000001</v>
      </c>
    </row>
    <row r="30" spans="1:11" x14ac:dyDescent="0.25">
      <c r="A30" s="123"/>
      <c r="B30" s="119" t="s">
        <v>307</v>
      </c>
      <c r="C30" s="124">
        <v>42.5</v>
      </c>
      <c r="D30" s="124">
        <f t="shared" si="0"/>
        <v>20105.88</v>
      </c>
      <c r="E30" s="124">
        <v>4344.22</v>
      </c>
      <c r="F30" s="124">
        <v>75.510000000000005</v>
      </c>
      <c r="G30" s="124">
        <v>15686.15</v>
      </c>
      <c r="H30" s="124"/>
      <c r="I30" s="167">
        <f>(C30*D30+H30)*4+0.03</f>
        <v>3417999.63</v>
      </c>
      <c r="J30" s="167">
        <v>10253998.890000001</v>
      </c>
      <c r="K30" s="167">
        <v>11569546.41</v>
      </c>
    </row>
    <row r="31" spans="1:11" x14ac:dyDescent="0.25">
      <c r="A31" s="123"/>
      <c r="B31" s="163"/>
      <c r="C31" s="124"/>
      <c r="D31" s="124">
        <f t="shared" si="0"/>
        <v>0</v>
      </c>
      <c r="E31" s="124"/>
      <c r="F31" s="124"/>
      <c r="G31" s="124"/>
      <c r="H31" s="124"/>
      <c r="I31" s="167">
        <f t="shared" si="1"/>
        <v>0</v>
      </c>
      <c r="J31" s="167"/>
      <c r="K31" s="167"/>
    </row>
    <row r="32" spans="1:11" x14ac:dyDescent="0.25">
      <c r="A32" s="123"/>
      <c r="B32" s="163"/>
      <c r="C32" s="124"/>
      <c r="D32" s="124">
        <f t="shared" si="0"/>
        <v>0</v>
      </c>
      <c r="E32" s="124"/>
      <c r="F32" s="124"/>
      <c r="G32" s="124"/>
      <c r="H32" s="124"/>
      <c r="I32" s="167">
        <f t="shared" si="1"/>
        <v>0</v>
      </c>
      <c r="J32" s="167"/>
      <c r="K32" s="167"/>
    </row>
    <row r="33" spans="1:11" x14ac:dyDescent="0.25">
      <c r="A33" s="123"/>
      <c r="B33" s="163"/>
      <c r="C33" s="124"/>
      <c r="D33" s="124">
        <f t="shared" si="0"/>
        <v>0</v>
      </c>
      <c r="E33" s="124"/>
      <c r="F33" s="124"/>
      <c r="G33" s="124"/>
      <c r="H33" s="124"/>
      <c r="I33" s="167">
        <f t="shared" si="1"/>
        <v>0</v>
      </c>
      <c r="J33" s="167"/>
      <c r="K33" s="167"/>
    </row>
    <row r="34" spans="1:11" x14ac:dyDescent="0.25">
      <c r="A34" s="123"/>
      <c r="B34" s="163"/>
      <c r="C34" s="124"/>
      <c r="D34" s="124">
        <f t="shared" si="0"/>
        <v>0</v>
      </c>
      <c r="E34" s="124"/>
      <c r="F34" s="124"/>
      <c r="G34" s="124"/>
      <c r="H34" s="124"/>
      <c r="I34" s="167">
        <f t="shared" si="1"/>
        <v>0</v>
      </c>
      <c r="J34" s="167"/>
      <c r="K34" s="167"/>
    </row>
    <row r="35" spans="1:11" ht="30" x14ac:dyDescent="0.25">
      <c r="A35" s="123"/>
      <c r="B35" s="163" t="s">
        <v>494</v>
      </c>
      <c r="C35" s="124">
        <v>40</v>
      </c>
      <c r="D35" s="124">
        <f t="shared" si="0"/>
        <v>4925</v>
      </c>
      <c r="E35" s="124">
        <v>4925</v>
      </c>
      <c r="F35" s="124"/>
      <c r="G35" s="124"/>
      <c r="H35" s="124"/>
      <c r="I35" s="167">
        <f>-C35*D35+H35</f>
        <v>-197000</v>
      </c>
      <c r="J35" s="167"/>
      <c r="K35" s="167"/>
    </row>
    <row r="36" spans="1:11" s="166" customFormat="1" x14ac:dyDescent="0.25">
      <c r="A36" s="164" t="s">
        <v>216</v>
      </c>
      <c r="B36" s="165"/>
      <c r="C36" s="165"/>
      <c r="D36" s="165"/>
      <c r="E36" s="165"/>
      <c r="F36" s="165"/>
      <c r="G36" s="165"/>
      <c r="H36" s="165"/>
      <c r="I36" s="168">
        <f>SUM(I20:I35)</f>
        <v>36629200.004000001</v>
      </c>
      <c r="J36" s="168">
        <f t="shared" ref="J36:K36" si="2">SUM(J20:J35)</f>
        <v>38377795</v>
      </c>
      <c r="K36" s="168">
        <f t="shared" si="2"/>
        <v>39803152</v>
      </c>
    </row>
    <row r="38" spans="1:11" s="66" customFormat="1" ht="14.25" hidden="1" x14ac:dyDescent="0.2">
      <c r="A38" s="66" t="s">
        <v>217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</row>
    <row r="39" spans="1:11" hidden="1" x14ac:dyDescent="0.25"/>
    <row r="40" spans="1:11" s="117" customFormat="1" ht="57" hidden="1" customHeight="1" x14ac:dyDescent="0.2">
      <c r="A40" s="125" t="s">
        <v>218</v>
      </c>
      <c r="B40" s="119" t="s">
        <v>219</v>
      </c>
      <c r="C40" s="119" t="s">
        <v>220</v>
      </c>
      <c r="D40" s="119" t="s">
        <v>221</v>
      </c>
      <c r="E40" s="119" t="s">
        <v>222</v>
      </c>
      <c r="F40" s="119" t="s">
        <v>223</v>
      </c>
      <c r="G40" s="119" t="s">
        <v>223</v>
      </c>
      <c r="H40" s="119" t="s">
        <v>223</v>
      </c>
      <c r="I40" s="126"/>
      <c r="J40" s="126"/>
      <c r="K40" s="126"/>
    </row>
    <row r="41" spans="1:11" s="348" customFormat="1" hidden="1" x14ac:dyDescent="0.25">
      <c r="A41" s="121">
        <v>1</v>
      </c>
      <c r="B41" s="121">
        <v>2</v>
      </c>
      <c r="C41" s="121">
        <v>3</v>
      </c>
      <c r="D41" s="121">
        <v>4</v>
      </c>
      <c r="E41" s="121">
        <v>5</v>
      </c>
      <c r="F41" s="121">
        <v>6</v>
      </c>
      <c r="G41" s="121">
        <v>7</v>
      </c>
      <c r="H41" s="121">
        <v>8</v>
      </c>
    </row>
    <row r="42" spans="1:11" hidden="1" x14ac:dyDescent="0.25">
      <c r="A42" s="123"/>
      <c r="B42" s="124"/>
      <c r="C42" s="124"/>
      <c r="D42" s="124"/>
      <c r="E42" s="124"/>
      <c r="F42" s="124"/>
      <c r="G42" s="124"/>
      <c r="H42" s="124"/>
    </row>
    <row r="43" spans="1:11" hidden="1" x14ac:dyDescent="0.25">
      <c r="A43" s="123"/>
      <c r="B43" s="124"/>
      <c r="C43" s="124"/>
      <c r="D43" s="124"/>
      <c r="E43" s="124"/>
      <c r="F43" s="124"/>
      <c r="G43" s="124"/>
      <c r="H43" s="124"/>
    </row>
    <row r="44" spans="1:11" hidden="1" x14ac:dyDescent="0.25">
      <c r="A44" s="123"/>
      <c r="B44" s="124"/>
      <c r="C44" s="124"/>
      <c r="D44" s="124"/>
      <c r="E44" s="124"/>
      <c r="F44" s="124"/>
      <c r="G44" s="124"/>
      <c r="H44" s="124"/>
    </row>
    <row r="45" spans="1:11" hidden="1" x14ac:dyDescent="0.25">
      <c r="A45" s="123"/>
      <c r="B45" s="124"/>
      <c r="C45" s="124"/>
      <c r="D45" s="124"/>
      <c r="E45" s="124"/>
      <c r="F45" s="124"/>
      <c r="G45" s="124"/>
      <c r="H45" s="124"/>
    </row>
    <row r="46" spans="1:11" hidden="1" x14ac:dyDescent="0.25">
      <c r="A46" s="123"/>
      <c r="B46" s="124"/>
      <c r="C46" s="124"/>
      <c r="D46" s="124"/>
      <c r="E46" s="124"/>
      <c r="F46" s="124"/>
      <c r="G46" s="124"/>
      <c r="H46" s="124"/>
    </row>
    <row r="47" spans="1:11" hidden="1" x14ac:dyDescent="0.25">
      <c r="A47" s="123"/>
      <c r="B47" s="124"/>
      <c r="C47" s="124"/>
      <c r="D47" s="124"/>
      <c r="E47" s="124"/>
      <c r="F47" s="124"/>
      <c r="G47" s="124"/>
      <c r="H47" s="124"/>
    </row>
    <row r="48" spans="1:11" hidden="1" x14ac:dyDescent="0.25">
      <c r="A48" s="123"/>
      <c r="B48" s="124"/>
      <c r="C48" s="124"/>
      <c r="D48" s="124"/>
      <c r="E48" s="124"/>
      <c r="F48" s="124"/>
      <c r="G48" s="124"/>
      <c r="H48" s="124"/>
    </row>
    <row r="50" spans="1:11" ht="44.25" customHeight="1" x14ac:dyDescent="0.25">
      <c r="A50" s="664" t="s">
        <v>224</v>
      </c>
      <c r="B50" s="664"/>
      <c r="C50" s="664"/>
      <c r="D50" s="664"/>
      <c r="E50" s="664"/>
      <c r="F50" s="664"/>
      <c r="G50" s="664"/>
      <c r="H50" s="664"/>
    </row>
    <row r="52" spans="1:11" ht="48.75" x14ac:dyDescent="0.25">
      <c r="A52" s="125" t="s">
        <v>218</v>
      </c>
      <c r="B52" s="665" t="s">
        <v>225</v>
      </c>
      <c r="C52" s="666"/>
      <c r="D52" s="667"/>
      <c r="E52" s="119" t="s">
        <v>226</v>
      </c>
      <c r="F52" s="119" t="s">
        <v>301</v>
      </c>
      <c r="G52" s="119" t="s">
        <v>302</v>
      </c>
      <c r="H52" s="119" t="s">
        <v>413</v>
      </c>
    </row>
    <row r="53" spans="1:11" x14ac:dyDescent="0.25">
      <c r="A53" s="121">
        <v>1</v>
      </c>
      <c r="B53" s="657">
        <v>2</v>
      </c>
      <c r="C53" s="668"/>
      <c r="D53" s="669"/>
      <c r="E53" s="121">
        <v>3</v>
      </c>
      <c r="F53" s="121">
        <v>4</v>
      </c>
      <c r="G53" s="121">
        <v>5</v>
      </c>
      <c r="H53" s="121">
        <v>6</v>
      </c>
    </row>
    <row r="54" spans="1:11" ht="30" customHeight="1" x14ac:dyDescent="0.25">
      <c r="A54" s="123">
        <v>1</v>
      </c>
      <c r="B54" s="670" t="s">
        <v>227</v>
      </c>
      <c r="C54" s="671"/>
      <c r="D54" s="672"/>
      <c r="E54" s="167"/>
      <c r="F54" s="167">
        <f>F56</f>
        <v>8101764</v>
      </c>
      <c r="G54" s="167">
        <f t="shared" ref="G54:H54" si="3">G56</f>
        <v>8443115</v>
      </c>
      <c r="H54" s="167">
        <f t="shared" si="3"/>
        <v>8756693</v>
      </c>
    </row>
    <row r="55" spans="1:11" ht="21" customHeight="1" x14ac:dyDescent="0.25">
      <c r="A55" s="123"/>
      <c r="B55" s="670" t="s">
        <v>29</v>
      </c>
      <c r="C55" s="671"/>
      <c r="D55" s="672"/>
      <c r="E55" s="167"/>
      <c r="F55" s="167"/>
      <c r="G55" s="167"/>
      <c r="H55" s="167"/>
    </row>
    <row r="56" spans="1:11" ht="21" customHeight="1" x14ac:dyDescent="0.25">
      <c r="A56" s="129"/>
      <c r="B56" s="670" t="s">
        <v>228</v>
      </c>
      <c r="C56" s="671"/>
      <c r="D56" s="672"/>
      <c r="E56" s="167">
        <f>I20+I21+I22+I24+I25+I26+I28+I29+I30</f>
        <v>36826200.004000001</v>
      </c>
      <c r="F56" s="167">
        <f>ROUND(E56*0.22,0)</f>
        <v>8101764</v>
      </c>
      <c r="G56" s="167">
        <f>ROUND(J36*0.22,0)</f>
        <v>8443115</v>
      </c>
      <c r="H56" s="167">
        <f>ROUND(K36*0.22,0)</f>
        <v>8756693</v>
      </c>
    </row>
    <row r="57" spans="1:11" ht="27.75" customHeight="1" x14ac:dyDescent="0.25">
      <c r="A57" s="123">
        <v>2</v>
      </c>
      <c r="B57" s="670" t="s">
        <v>229</v>
      </c>
      <c r="C57" s="671"/>
      <c r="D57" s="672"/>
      <c r="E57" s="167"/>
      <c r="F57" s="167">
        <f>F58+F59</f>
        <v>1141612</v>
      </c>
      <c r="G57" s="167">
        <f t="shared" ref="G57:H57" si="4">G58+G59</f>
        <v>1189712</v>
      </c>
      <c r="H57" s="167">
        <f t="shared" si="4"/>
        <v>1233897</v>
      </c>
    </row>
    <row r="58" spans="1:11" ht="42" customHeight="1" x14ac:dyDescent="0.25">
      <c r="A58" s="123"/>
      <c r="B58" s="670" t="s">
        <v>230</v>
      </c>
      <c r="C58" s="671"/>
      <c r="D58" s="672"/>
      <c r="E58" s="167">
        <f>E56</f>
        <v>36826200.004000001</v>
      </c>
      <c r="F58" s="167">
        <f>ROUND(E58*0.029,0)</f>
        <v>1067960</v>
      </c>
      <c r="G58" s="167">
        <f>ROUND(J36*0.029,0)</f>
        <v>1112956</v>
      </c>
      <c r="H58" s="167">
        <f>ROUND(K36*0.029,0)</f>
        <v>1154291</v>
      </c>
    </row>
    <row r="59" spans="1:11" ht="39" customHeight="1" x14ac:dyDescent="0.25">
      <c r="A59" s="123"/>
      <c r="B59" s="670" t="s">
        <v>231</v>
      </c>
      <c r="C59" s="671"/>
      <c r="D59" s="672"/>
      <c r="E59" s="167">
        <f>E58</f>
        <v>36826200.004000001</v>
      </c>
      <c r="F59" s="167">
        <f>ROUND(E59*0.002,0)</f>
        <v>73652</v>
      </c>
      <c r="G59" s="167">
        <f>ROUND(J36*0.002,0)</f>
        <v>76756</v>
      </c>
      <c r="H59" s="167">
        <f>ROUND(K36*0.002,0)</f>
        <v>79606</v>
      </c>
    </row>
    <row r="60" spans="1:11" ht="35.25" customHeight="1" x14ac:dyDescent="0.25">
      <c r="A60" s="123">
        <v>3</v>
      </c>
      <c r="B60" s="670" t="s">
        <v>232</v>
      </c>
      <c r="C60" s="671"/>
      <c r="D60" s="672"/>
      <c r="E60" s="167">
        <f>E59</f>
        <v>36826200.004000001</v>
      </c>
      <c r="F60" s="167">
        <f>ROUND(E60*0.051,0)+1</f>
        <v>1878137</v>
      </c>
      <c r="G60" s="167">
        <f>ROUND(J36*0.051,0)-1</f>
        <v>1957267</v>
      </c>
      <c r="H60" s="167">
        <f>ROUND(K36*0.051,0)+1</f>
        <v>2029962</v>
      </c>
    </row>
    <row r="61" spans="1:11" s="166" customFormat="1" x14ac:dyDescent="0.25">
      <c r="A61" s="164"/>
      <c r="B61" s="673" t="s">
        <v>216</v>
      </c>
      <c r="C61" s="673"/>
      <c r="D61" s="673"/>
      <c r="E61" s="168"/>
      <c r="F61" s="168">
        <f>F54+F57+F60</f>
        <v>11121513</v>
      </c>
      <c r="G61" s="168">
        <f t="shared" ref="G61:H61" si="5">G54+G57+G60</f>
        <v>11590094</v>
      </c>
      <c r="H61" s="168">
        <f t="shared" si="5"/>
        <v>12020552</v>
      </c>
      <c r="I61" s="169"/>
      <c r="J61" s="169"/>
      <c r="K61" s="169"/>
    </row>
    <row r="63" spans="1:11" s="66" customFormat="1" ht="14.25" x14ac:dyDescent="0.2">
      <c r="A63" s="66" t="s">
        <v>233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</row>
    <row r="65" spans="1:11" ht="48.75" customHeight="1" x14ac:dyDescent="0.25">
      <c r="A65" s="125" t="s">
        <v>218</v>
      </c>
      <c r="B65" s="665" t="s">
        <v>0</v>
      </c>
      <c r="C65" s="667"/>
      <c r="D65" s="119" t="s">
        <v>234</v>
      </c>
      <c r="E65" s="119" t="s">
        <v>235</v>
      </c>
      <c r="F65" s="119" t="s">
        <v>303</v>
      </c>
      <c r="G65" s="119" t="s">
        <v>304</v>
      </c>
      <c r="H65" s="119" t="s">
        <v>414</v>
      </c>
    </row>
    <row r="66" spans="1:11" x14ac:dyDescent="0.25">
      <c r="A66" s="121">
        <v>1</v>
      </c>
      <c r="B66" s="657">
        <v>2</v>
      </c>
      <c r="C66" s="669"/>
      <c r="D66" s="121">
        <v>3</v>
      </c>
      <c r="E66" s="121">
        <v>4</v>
      </c>
      <c r="F66" s="121">
        <v>5</v>
      </c>
      <c r="G66" s="121">
        <v>6</v>
      </c>
      <c r="H66" s="121">
        <v>7</v>
      </c>
    </row>
    <row r="67" spans="1:11" x14ac:dyDescent="0.25">
      <c r="A67" s="123">
        <v>1</v>
      </c>
      <c r="B67" s="657" t="s">
        <v>310</v>
      </c>
      <c r="C67" s="669"/>
      <c r="D67" s="124"/>
      <c r="E67" s="124"/>
      <c r="F67" s="167">
        <f>D67*E67</f>
        <v>0</v>
      </c>
      <c r="G67" s="167"/>
      <c r="H67" s="167"/>
    </row>
    <row r="68" spans="1:11" x14ac:dyDescent="0.25">
      <c r="A68" s="123">
        <v>2</v>
      </c>
      <c r="B68" s="657" t="s">
        <v>350</v>
      </c>
      <c r="C68" s="669"/>
      <c r="D68" s="124">
        <v>4925</v>
      </c>
      <c r="E68" s="124">
        <v>40</v>
      </c>
      <c r="F68" s="167">
        <f t="shared" ref="F68:F72" si="6">D68*E68</f>
        <v>197000</v>
      </c>
      <c r="G68" s="167"/>
      <c r="H68" s="167"/>
    </row>
    <row r="69" spans="1:11" x14ac:dyDescent="0.25">
      <c r="A69" s="123"/>
      <c r="B69" s="657"/>
      <c r="C69" s="669"/>
      <c r="D69" s="124"/>
      <c r="E69" s="124"/>
      <c r="F69" s="167">
        <f t="shared" si="6"/>
        <v>0</v>
      </c>
      <c r="G69" s="167"/>
      <c r="H69" s="167"/>
    </row>
    <row r="70" spans="1:11" x14ac:dyDescent="0.25">
      <c r="A70" s="123"/>
      <c r="B70" s="657"/>
      <c r="C70" s="669"/>
      <c r="D70" s="124"/>
      <c r="E70" s="124"/>
      <c r="F70" s="167">
        <f t="shared" si="6"/>
        <v>0</v>
      </c>
      <c r="G70" s="167"/>
      <c r="H70" s="167"/>
    </row>
    <row r="71" spans="1:11" x14ac:dyDescent="0.25">
      <c r="A71" s="123"/>
      <c r="B71" s="657"/>
      <c r="C71" s="669"/>
      <c r="D71" s="124"/>
      <c r="E71" s="124"/>
      <c r="F71" s="167">
        <f t="shared" si="6"/>
        <v>0</v>
      </c>
      <c r="G71" s="167"/>
      <c r="H71" s="167"/>
    </row>
    <row r="72" spans="1:11" x14ac:dyDescent="0.25">
      <c r="A72" s="123"/>
      <c r="B72" s="657"/>
      <c r="C72" s="669"/>
      <c r="D72" s="124"/>
      <c r="E72" s="124"/>
      <c r="F72" s="167">
        <f t="shared" si="6"/>
        <v>0</v>
      </c>
      <c r="G72" s="167"/>
      <c r="H72" s="167"/>
    </row>
    <row r="73" spans="1:11" s="166" customFormat="1" x14ac:dyDescent="0.25">
      <c r="A73" s="164"/>
      <c r="B73" s="676" t="s">
        <v>216</v>
      </c>
      <c r="C73" s="677"/>
      <c r="D73" s="165"/>
      <c r="E73" s="165"/>
      <c r="F73" s="168">
        <f>SUM(F67:F72)</f>
        <v>197000</v>
      </c>
      <c r="G73" s="168">
        <f t="shared" ref="G73:H73" si="7">SUM(G67:G72)</f>
        <v>0</v>
      </c>
      <c r="H73" s="168">
        <f t="shared" si="7"/>
        <v>0</v>
      </c>
      <c r="I73" s="169"/>
      <c r="J73" s="169"/>
      <c r="K73" s="169"/>
    </row>
    <row r="75" spans="1:11" s="66" customFormat="1" ht="14.25" x14ac:dyDescent="0.2">
      <c r="A75" s="66" t="s">
        <v>236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</row>
    <row r="77" spans="1:11" ht="72.75" x14ac:dyDescent="0.25">
      <c r="A77" s="125" t="s">
        <v>218</v>
      </c>
      <c r="B77" s="665" t="s">
        <v>237</v>
      </c>
      <c r="C77" s="667"/>
      <c r="D77" s="119" t="s">
        <v>238</v>
      </c>
      <c r="E77" s="119" t="s">
        <v>239</v>
      </c>
      <c r="F77" s="119" t="s">
        <v>415</v>
      </c>
      <c r="G77" s="119" t="s">
        <v>416</v>
      </c>
      <c r="H77" s="119" t="s">
        <v>417</v>
      </c>
    </row>
    <row r="78" spans="1:11" x14ac:dyDescent="0.25">
      <c r="A78" s="121">
        <v>1</v>
      </c>
      <c r="B78" s="657">
        <v>2</v>
      </c>
      <c r="C78" s="669"/>
      <c r="D78" s="121">
        <v>3</v>
      </c>
      <c r="E78" s="121">
        <v>4</v>
      </c>
      <c r="F78" s="121">
        <v>5</v>
      </c>
      <c r="G78" s="121">
        <v>6</v>
      </c>
      <c r="H78" s="121">
        <v>7</v>
      </c>
    </row>
    <row r="79" spans="1:11" x14ac:dyDescent="0.25">
      <c r="A79" s="123">
        <v>1</v>
      </c>
      <c r="B79" s="674" t="s">
        <v>311</v>
      </c>
      <c r="C79" s="675"/>
      <c r="D79" s="124"/>
      <c r="E79" s="170">
        <v>1.4999999999999999E-2</v>
      </c>
      <c r="F79" s="167">
        <f>ROUND(D79*E79,0)</f>
        <v>0</v>
      </c>
      <c r="G79" s="167">
        <f>F79</f>
        <v>0</v>
      </c>
      <c r="H79" s="167">
        <f>G79</f>
        <v>0</v>
      </c>
    </row>
    <row r="80" spans="1:11" x14ac:dyDescent="0.25">
      <c r="A80" s="123">
        <v>2</v>
      </c>
      <c r="B80" s="674" t="s">
        <v>312</v>
      </c>
      <c r="C80" s="675"/>
      <c r="D80" s="124"/>
      <c r="E80" s="170">
        <v>2.1999999999999999E-2</v>
      </c>
      <c r="F80" s="167">
        <f>ROUND(D80*E80,0)</f>
        <v>0</v>
      </c>
      <c r="G80" s="167">
        <f>F80</f>
        <v>0</v>
      </c>
      <c r="H80" s="167">
        <f>G80</f>
        <v>0</v>
      </c>
    </row>
    <row r="81" spans="1:11" x14ac:dyDescent="0.25">
      <c r="A81" s="123"/>
      <c r="B81" s="657"/>
      <c r="C81" s="669"/>
      <c r="D81" s="124"/>
      <c r="E81" s="124"/>
      <c r="F81" s="167"/>
      <c r="G81" s="167"/>
      <c r="H81" s="167"/>
    </row>
    <row r="82" spans="1:11" x14ac:dyDescent="0.25">
      <c r="A82" s="123"/>
      <c r="B82" s="657"/>
      <c r="C82" s="669"/>
      <c r="D82" s="124"/>
      <c r="E82" s="124"/>
      <c r="F82" s="167"/>
      <c r="G82" s="167"/>
      <c r="H82" s="167"/>
    </row>
    <row r="83" spans="1:11" x14ac:dyDescent="0.25">
      <c r="A83" s="123"/>
      <c r="B83" s="657"/>
      <c r="C83" s="669"/>
      <c r="D83" s="124"/>
      <c r="E83" s="124"/>
      <c r="F83" s="167"/>
      <c r="G83" s="167"/>
      <c r="H83" s="167"/>
    </row>
    <row r="84" spans="1:11" x14ac:dyDescent="0.25">
      <c r="A84" s="123"/>
      <c r="B84" s="657"/>
      <c r="C84" s="669"/>
      <c r="D84" s="124"/>
      <c r="E84" s="124"/>
      <c r="F84" s="167"/>
      <c r="G84" s="167"/>
      <c r="H84" s="167"/>
    </row>
    <row r="85" spans="1:11" s="166" customFormat="1" x14ac:dyDescent="0.25">
      <c r="A85" s="164"/>
      <c r="B85" s="676" t="s">
        <v>216</v>
      </c>
      <c r="C85" s="677"/>
      <c r="D85" s="165"/>
      <c r="E85" s="165"/>
      <c r="F85" s="168">
        <f>SUM(F79:F84)</f>
        <v>0</v>
      </c>
      <c r="G85" s="168">
        <f t="shared" ref="G85:H85" si="8">SUM(G79:G84)</f>
        <v>0</v>
      </c>
      <c r="H85" s="168">
        <f t="shared" si="8"/>
        <v>0</v>
      </c>
      <c r="I85" s="169"/>
      <c r="J85" s="169"/>
      <c r="K85" s="169"/>
    </row>
    <row r="87" spans="1:11" ht="28.5" customHeight="1" x14ac:dyDescent="0.25">
      <c r="A87" s="678" t="s">
        <v>240</v>
      </c>
      <c r="B87" s="678"/>
      <c r="C87" s="678"/>
      <c r="D87" s="678"/>
      <c r="E87" s="678"/>
      <c r="F87" s="678"/>
      <c r="G87" s="678"/>
      <c r="H87" s="678"/>
    </row>
    <row r="89" spans="1:11" ht="39.75" customHeight="1" x14ac:dyDescent="0.25">
      <c r="A89" s="125" t="s">
        <v>218</v>
      </c>
      <c r="B89" s="665" t="s">
        <v>0</v>
      </c>
      <c r="C89" s="667"/>
      <c r="D89" s="119" t="s">
        <v>241</v>
      </c>
      <c r="E89" s="119" t="s">
        <v>235</v>
      </c>
      <c r="F89" s="119" t="s">
        <v>242</v>
      </c>
      <c r="G89" s="119" t="s">
        <v>242</v>
      </c>
      <c r="H89" s="119" t="s">
        <v>242</v>
      </c>
    </row>
    <row r="90" spans="1:11" x14ac:dyDescent="0.25">
      <c r="A90" s="121">
        <v>1</v>
      </c>
      <c r="B90" s="657">
        <v>2</v>
      </c>
      <c r="C90" s="669"/>
      <c r="D90" s="121">
        <v>3</v>
      </c>
      <c r="E90" s="121">
        <v>4</v>
      </c>
      <c r="F90" s="121">
        <v>5</v>
      </c>
      <c r="G90" s="121">
        <v>6</v>
      </c>
      <c r="H90" s="121">
        <v>7</v>
      </c>
    </row>
    <row r="91" spans="1:11" x14ac:dyDescent="0.25">
      <c r="A91" s="123"/>
      <c r="B91" s="657"/>
      <c r="C91" s="669"/>
      <c r="D91" s="124"/>
      <c r="E91" s="124"/>
      <c r="F91" s="124"/>
      <c r="G91" s="124"/>
      <c r="H91" s="124"/>
    </row>
    <row r="92" spans="1:11" x14ac:dyDescent="0.25">
      <c r="A92" s="123"/>
      <c r="B92" s="657"/>
      <c r="C92" s="669"/>
      <c r="D92" s="124"/>
      <c r="E92" s="124"/>
      <c r="F92" s="124"/>
      <c r="G92" s="124"/>
      <c r="H92" s="124"/>
    </row>
    <row r="93" spans="1:11" x14ac:dyDescent="0.25">
      <c r="A93" s="123"/>
      <c r="B93" s="657"/>
      <c r="C93" s="669"/>
      <c r="D93" s="124"/>
      <c r="E93" s="124"/>
      <c r="F93" s="124"/>
      <c r="G93" s="124"/>
      <c r="H93" s="124"/>
    </row>
    <row r="94" spans="1:11" x14ac:dyDescent="0.25">
      <c r="A94" s="123"/>
      <c r="B94" s="657"/>
      <c r="C94" s="669"/>
      <c r="D94" s="124"/>
      <c r="E94" s="124"/>
      <c r="F94" s="124"/>
      <c r="G94" s="124"/>
      <c r="H94" s="124"/>
    </row>
    <row r="95" spans="1:11" x14ac:dyDescent="0.25">
      <c r="A95" s="123"/>
      <c r="B95" s="657"/>
      <c r="C95" s="669"/>
      <c r="D95" s="124"/>
      <c r="E95" s="124"/>
      <c r="F95" s="124"/>
      <c r="G95" s="124"/>
      <c r="H95" s="124"/>
    </row>
    <row r="96" spans="1:11" x14ac:dyDescent="0.25">
      <c r="A96" s="123"/>
      <c r="B96" s="657"/>
      <c r="C96" s="669"/>
      <c r="D96" s="124"/>
      <c r="E96" s="124"/>
      <c r="F96" s="124"/>
      <c r="G96" s="124"/>
      <c r="H96" s="124"/>
    </row>
    <row r="97" spans="1:11" x14ac:dyDescent="0.25">
      <c r="A97" s="123"/>
      <c r="B97" s="657" t="s">
        <v>216</v>
      </c>
      <c r="C97" s="669"/>
      <c r="D97" s="124"/>
      <c r="E97" s="124"/>
      <c r="F97" s="124"/>
      <c r="G97" s="124"/>
      <c r="H97" s="124"/>
    </row>
    <row r="99" spans="1:11" s="66" customFormat="1" ht="14.25" customHeight="1" x14ac:dyDescent="0.2">
      <c r="A99" s="66" t="s">
        <v>243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</row>
    <row r="100" spans="1:11" s="66" customFormat="1" ht="14.25" customHeight="1" x14ac:dyDescent="0.2">
      <c r="A100" s="66" t="s">
        <v>244</v>
      </c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</row>
    <row r="102" spans="1:11" ht="24.75" x14ac:dyDescent="0.25">
      <c r="A102" s="125" t="s">
        <v>218</v>
      </c>
      <c r="B102" s="665" t="s">
        <v>313</v>
      </c>
      <c r="C102" s="667"/>
      <c r="D102" s="119" t="s">
        <v>245</v>
      </c>
      <c r="E102" s="119" t="s">
        <v>246</v>
      </c>
      <c r="F102" s="119" t="s">
        <v>247</v>
      </c>
      <c r="G102" s="119" t="s">
        <v>303</v>
      </c>
      <c r="H102" s="119" t="s">
        <v>304</v>
      </c>
      <c r="I102" s="119" t="s">
        <v>414</v>
      </c>
    </row>
    <row r="103" spans="1:11" x14ac:dyDescent="0.25">
      <c r="A103" s="121">
        <v>1</v>
      </c>
      <c r="B103" s="657">
        <v>2</v>
      </c>
      <c r="C103" s="669"/>
      <c r="D103" s="121">
        <v>3</v>
      </c>
      <c r="E103" s="121">
        <v>4</v>
      </c>
      <c r="F103" s="121">
        <v>5</v>
      </c>
      <c r="G103" s="121">
        <v>6</v>
      </c>
      <c r="H103" s="121">
        <v>7</v>
      </c>
      <c r="I103" s="121">
        <v>8</v>
      </c>
    </row>
    <row r="104" spans="1:11" x14ac:dyDescent="0.25">
      <c r="A104" s="123"/>
      <c r="B104" s="674"/>
      <c r="C104" s="675"/>
      <c r="D104" s="124"/>
      <c r="E104" s="124"/>
      <c r="F104" s="124"/>
      <c r="G104" s="167"/>
      <c r="H104" s="167"/>
      <c r="I104" s="167"/>
    </row>
    <row r="105" spans="1:11" x14ac:dyDescent="0.25">
      <c r="A105" s="123"/>
      <c r="B105" s="674" t="s">
        <v>314</v>
      </c>
      <c r="C105" s="675"/>
      <c r="D105" s="124"/>
      <c r="E105" s="124"/>
      <c r="F105" s="124"/>
      <c r="G105" s="167">
        <f>D105*E105*F105</f>
        <v>0</v>
      </c>
      <c r="H105" s="167"/>
      <c r="I105" s="167"/>
    </row>
    <row r="106" spans="1:11" x14ac:dyDescent="0.25">
      <c r="A106" s="123"/>
      <c r="B106" s="352" t="s">
        <v>315</v>
      </c>
      <c r="C106" s="353"/>
      <c r="D106" s="124"/>
      <c r="E106" s="124"/>
      <c r="F106" s="124"/>
      <c r="G106" s="167">
        <f t="shared" ref="G106:G107" si="9">D106*E106*F106</f>
        <v>0</v>
      </c>
      <c r="H106" s="167"/>
      <c r="I106" s="167"/>
    </row>
    <row r="107" spans="1:11" x14ac:dyDescent="0.25">
      <c r="A107" s="123"/>
      <c r="B107" s="352" t="s">
        <v>316</v>
      </c>
      <c r="C107" s="353"/>
      <c r="D107" s="124"/>
      <c r="E107" s="124"/>
      <c r="F107" s="124"/>
      <c r="G107" s="167">
        <f t="shared" si="9"/>
        <v>0</v>
      </c>
      <c r="H107" s="167"/>
      <c r="I107" s="167"/>
    </row>
    <row r="108" spans="1:11" x14ac:dyDescent="0.25">
      <c r="A108" s="123"/>
      <c r="B108" s="657"/>
      <c r="C108" s="669"/>
      <c r="D108" s="124"/>
      <c r="E108" s="124"/>
      <c r="F108" s="124"/>
      <c r="G108" s="167"/>
      <c r="H108" s="167"/>
      <c r="I108" s="167"/>
    </row>
    <row r="109" spans="1:11" x14ac:dyDescent="0.25">
      <c r="A109" s="123"/>
      <c r="B109" s="657"/>
      <c r="C109" s="669"/>
      <c r="D109" s="124"/>
      <c r="E109" s="124"/>
      <c r="F109" s="124"/>
      <c r="G109" s="167"/>
      <c r="H109" s="167"/>
      <c r="I109" s="167"/>
    </row>
    <row r="110" spans="1:11" s="166" customFormat="1" x14ac:dyDescent="0.25">
      <c r="A110" s="164"/>
      <c r="B110" s="676" t="s">
        <v>216</v>
      </c>
      <c r="C110" s="677"/>
      <c r="D110" s="165"/>
      <c r="E110" s="165"/>
      <c r="F110" s="165"/>
      <c r="G110" s="168">
        <f>ROUND(SUM(G104:G109),0)</f>
        <v>0</v>
      </c>
      <c r="H110" s="168">
        <f t="shared" ref="H110:I110" si="10">SUM(H104:H109)</f>
        <v>0</v>
      </c>
      <c r="I110" s="168">
        <f t="shared" si="10"/>
        <v>0</v>
      </c>
      <c r="J110" s="169"/>
      <c r="K110" s="169"/>
    </row>
    <row r="112" spans="1:11" s="66" customFormat="1" ht="14.25" x14ac:dyDescent="0.2">
      <c r="A112" s="66" t="s">
        <v>248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</row>
    <row r="114" spans="1:11" ht="36.75" x14ac:dyDescent="0.25">
      <c r="A114" s="125" t="s">
        <v>218</v>
      </c>
      <c r="B114" s="665" t="s">
        <v>237</v>
      </c>
      <c r="C114" s="667"/>
      <c r="D114" s="119" t="s">
        <v>249</v>
      </c>
      <c r="E114" s="119" t="s">
        <v>250</v>
      </c>
      <c r="F114" s="119" t="s">
        <v>303</v>
      </c>
      <c r="G114" s="119" t="s">
        <v>304</v>
      </c>
      <c r="H114" s="119" t="s">
        <v>414</v>
      </c>
    </row>
    <row r="115" spans="1:11" x14ac:dyDescent="0.25">
      <c r="A115" s="121">
        <v>1</v>
      </c>
      <c r="B115" s="657">
        <v>2</v>
      </c>
      <c r="C115" s="669"/>
      <c r="D115" s="121">
        <v>3</v>
      </c>
      <c r="E115" s="121">
        <v>4</v>
      </c>
      <c r="F115" s="121">
        <v>5</v>
      </c>
      <c r="G115" s="121">
        <v>6</v>
      </c>
      <c r="H115" s="121">
        <v>7</v>
      </c>
    </row>
    <row r="116" spans="1:11" x14ac:dyDescent="0.25">
      <c r="A116" s="123">
        <v>1</v>
      </c>
      <c r="B116" s="657"/>
      <c r="C116" s="669"/>
      <c r="D116" s="124"/>
      <c r="E116" s="124"/>
      <c r="F116" s="124">
        <f>D116*E116</f>
        <v>0</v>
      </c>
      <c r="G116" s="124"/>
      <c r="H116" s="124"/>
    </row>
    <row r="117" spans="1:11" x14ac:dyDescent="0.25">
      <c r="A117" s="123"/>
      <c r="B117" s="657"/>
      <c r="C117" s="669"/>
      <c r="D117" s="124"/>
      <c r="E117" s="124"/>
      <c r="F117" s="124">
        <f t="shared" ref="F117:F121" si="11">D117*E117</f>
        <v>0</v>
      </c>
      <c r="G117" s="124"/>
      <c r="H117" s="124"/>
    </row>
    <row r="118" spans="1:11" x14ac:dyDescent="0.25">
      <c r="A118" s="123"/>
      <c r="B118" s="657"/>
      <c r="C118" s="669"/>
      <c r="D118" s="124"/>
      <c r="E118" s="124"/>
      <c r="F118" s="124">
        <f t="shared" si="11"/>
        <v>0</v>
      </c>
      <c r="G118" s="124"/>
      <c r="H118" s="124"/>
    </row>
    <row r="119" spans="1:11" x14ac:dyDescent="0.25">
      <c r="A119" s="123"/>
      <c r="B119" s="657"/>
      <c r="C119" s="669"/>
      <c r="D119" s="124"/>
      <c r="E119" s="124"/>
      <c r="F119" s="124">
        <f t="shared" si="11"/>
        <v>0</v>
      </c>
      <c r="G119" s="124"/>
      <c r="H119" s="124"/>
    </row>
    <row r="120" spans="1:11" x14ac:dyDescent="0.25">
      <c r="A120" s="123"/>
      <c r="B120" s="657"/>
      <c r="C120" s="669"/>
      <c r="D120" s="124"/>
      <c r="E120" s="124"/>
      <c r="F120" s="124">
        <f t="shared" si="11"/>
        <v>0</v>
      </c>
      <c r="G120" s="124"/>
      <c r="H120" s="124"/>
    </row>
    <row r="121" spans="1:11" x14ac:dyDescent="0.25">
      <c r="A121" s="123"/>
      <c r="B121" s="657"/>
      <c r="C121" s="669"/>
      <c r="D121" s="124"/>
      <c r="E121" s="124"/>
      <c r="F121" s="124">
        <f t="shared" si="11"/>
        <v>0</v>
      </c>
      <c r="G121" s="124"/>
      <c r="H121" s="124"/>
    </row>
    <row r="122" spans="1:11" s="166" customFormat="1" x14ac:dyDescent="0.25">
      <c r="A122" s="164"/>
      <c r="B122" s="676" t="s">
        <v>216</v>
      </c>
      <c r="C122" s="677"/>
      <c r="D122" s="165"/>
      <c r="E122" s="165"/>
      <c r="F122" s="165">
        <f>SUM(F116:F121)</f>
        <v>0</v>
      </c>
      <c r="G122" s="165">
        <f t="shared" ref="G122:H122" si="12">SUM(G116:G121)</f>
        <v>0</v>
      </c>
      <c r="H122" s="165">
        <f t="shared" si="12"/>
        <v>0</v>
      </c>
      <c r="I122" s="169"/>
      <c r="J122" s="169"/>
      <c r="K122" s="169"/>
    </row>
    <row r="124" spans="1:11" s="66" customFormat="1" ht="14.25" x14ac:dyDescent="0.2">
      <c r="A124" s="66" t="s">
        <v>251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</row>
    <row r="126" spans="1:11" ht="36.75" x14ac:dyDescent="0.25">
      <c r="A126" s="125" t="s">
        <v>218</v>
      </c>
      <c r="B126" s="665" t="s">
        <v>0</v>
      </c>
      <c r="C126" s="667"/>
      <c r="D126" s="119" t="s">
        <v>252</v>
      </c>
      <c r="E126" s="119" t="s">
        <v>253</v>
      </c>
      <c r="F126" s="119" t="s">
        <v>254</v>
      </c>
      <c r="G126" s="119" t="s">
        <v>303</v>
      </c>
      <c r="H126" s="119" t="s">
        <v>304</v>
      </c>
      <c r="I126" s="119" t="s">
        <v>414</v>
      </c>
    </row>
    <row r="127" spans="1:11" x14ac:dyDescent="0.25">
      <c r="A127" s="121">
        <v>1</v>
      </c>
      <c r="B127" s="657">
        <v>2</v>
      </c>
      <c r="C127" s="669"/>
      <c r="D127" s="121">
        <v>3</v>
      </c>
      <c r="E127" s="121">
        <v>4</v>
      </c>
      <c r="F127" s="121">
        <v>5</v>
      </c>
      <c r="G127" s="121">
        <v>6</v>
      </c>
      <c r="H127" s="121">
        <v>7</v>
      </c>
      <c r="I127" s="121">
        <v>8</v>
      </c>
    </row>
    <row r="128" spans="1:11" x14ac:dyDescent="0.25">
      <c r="A128" s="123"/>
      <c r="B128" s="657"/>
      <c r="C128" s="669"/>
      <c r="D128" s="124"/>
      <c r="E128" s="124"/>
      <c r="F128" s="124"/>
      <c r="G128" s="124">
        <f>D128*E128*F128</f>
        <v>0</v>
      </c>
      <c r="H128" s="124"/>
      <c r="I128" s="124"/>
    </row>
    <row r="129" spans="1:11" x14ac:dyDescent="0.25">
      <c r="A129" s="123"/>
      <c r="B129" s="657"/>
      <c r="C129" s="669"/>
      <c r="D129" s="124"/>
      <c r="E129" s="124"/>
      <c r="F129" s="124"/>
      <c r="G129" s="124">
        <f t="shared" ref="G129:G133" si="13">D129*E129*F129</f>
        <v>0</v>
      </c>
      <c r="H129" s="124"/>
      <c r="I129" s="124"/>
    </row>
    <row r="130" spans="1:11" x14ac:dyDescent="0.25">
      <c r="A130" s="123"/>
      <c r="B130" s="657"/>
      <c r="C130" s="669"/>
      <c r="D130" s="124"/>
      <c r="E130" s="124"/>
      <c r="F130" s="124"/>
      <c r="G130" s="124">
        <f t="shared" si="13"/>
        <v>0</v>
      </c>
      <c r="H130" s="124"/>
      <c r="I130" s="124"/>
    </row>
    <row r="131" spans="1:11" x14ac:dyDescent="0.25">
      <c r="A131" s="123"/>
      <c r="B131" s="657"/>
      <c r="C131" s="669"/>
      <c r="D131" s="124"/>
      <c r="E131" s="124"/>
      <c r="F131" s="124"/>
      <c r="G131" s="124">
        <f t="shared" si="13"/>
        <v>0</v>
      </c>
      <c r="H131" s="124"/>
      <c r="I131" s="124"/>
    </row>
    <row r="132" spans="1:11" x14ac:dyDescent="0.25">
      <c r="A132" s="123"/>
      <c r="B132" s="657"/>
      <c r="C132" s="669"/>
      <c r="D132" s="124"/>
      <c r="E132" s="124"/>
      <c r="F132" s="124"/>
      <c r="G132" s="124">
        <f t="shared" si="13"/>
        <v>0</v>
      </c>
      <c r="H132" s="124"/>
      <c r="I132" s="124"/>
    </row>
    <row r="133" spans="1:11" x14ac:dyDescent="0.25">
      <c r="A133" s="123"/>
      <c r="B133" s="657"/>
      <c r="C133" s="669"/>
      <c r="D133" s="124"/>
      <c r="E133" s="124"/>
      <c r="F133" s="124"/>
      <c r="G133" s="124">
        <f t="shared" si="13"/>
        <v>0</v>
      </c>
      <c r="H133" s="124"/>
      <c r="I133" s="124"/>
    </row>
    <row r="134" spans="1:11" s="166" customFormat="1" x14ac:dyDescent="0.25">
      <c r="A134" s="164"/>
      <c r="B134" s="676" t="s">
        <v>216</v>
      </c>
      <c r="C134" s="677"/>
      <c r="D134" s="165"/>
      <c r="E134" s="165"/>
      <c r="F134" s="165"/>
      <c r="G134" s="165">
        <f>SUM(G128:G133)</f>
        <v>0</v>
      </c>
      <c r="H134" s="165">
        <f t="shared" ref="H134:I134" si="14">SUM(H128:H133)</f>
        <v>0</v>
      </c>
      <c r="I134" s="165">
        <f t="shared" si="14"/>
        <v>0</v>
      </c>
      <c r="J134" s="169"/>
      <c r="K134" s="169"/>
    </row>
    <row r="136" spans="1:11" s="66" customFormat="1" ht="14.25" x14ac:dyDescent="0.2">
      <c r="A136" s="66" t="s">
        <v>255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</row>
    <row r="138" spans="1:11" ht="48.75" x14ac:dyDescent="0.25">
      <c r="A138" s="125" t="s">
        <v>218</v>
      </c>
      <c r="B138" s="665" t="s">
        <v>0</v>
      </c>
      <c r="C138" s="667"/>
      <c r="D138" s="119" t="s">
        <v>256</v>
      </c>
      <c r="E138" s="119" t="s">
        <v>257</v>
      </c>
      <c r="F138" s="119" t="s">
        <v>258</v>
      </c>
      <c r="G138" s="119" t="s">
        <v>258</v>
      </c>
      <c r="H138" s="119" t="s">
        <v>258</v>
      </c>
    </row>
    <row r="139" spans="1:11" x14ac:dyDescent="0.25">
      <c r="A139" s="121">
        <v>1</v>
      </c>
      <c r="B139" s="657">
        <v>2</v>
      </c>
      <c r="C139" s="669"/>
      <c r="D139" s="121">
        <v>3</v>
      </c>
      <c r="E139" s="121">
        <v>4</v>
      </c>
      <c r="F139" s="121">
        <v>5</v>
      </c>
      <c r="G139" s="121">
        <v>6</v>
      </c>
      <c r="H139" s="121">
        <v>7</v>
      </c>
    </row>
    <row r="140" spans="1:11" x14ac:dyDescent="0.25">
      <c r="A140" s="123"/>
      <c r="B140" s="657"/>
      <c r="C140" s="669"/>
      <c r="D140" s="124"/>
      <c r="E140" s="124"/>
      <c r="F140" s="124"/>
      <c r="G140" s="124"/>
      <c r="H140" s="124"/>
    </row>
    <row r="141" spans="1:11" x14ac:dyDescent="0.25">
      <c r="A141" s="123"/>
      <c r="B141" s="657"/>
      <c r="C141" s="669"/>
      <c r="D141" s="124"/>
      <c r="E141" s="124"/>
      <c r="F141" s="124"/>
      <c r="G141" s="124"/>
      <c r="H141" s="124"/>
    </row>
    <row r="142" spans="1:11" x14ac:dyDescent="0.25">
      <c r="A142" s="123"/>
      <c r="B142" s="657"/>
      <c r="C142" s="669"/>
      <c r="D142" s="124"/>
      <c r="E142" s="124"/>
      <c r="F142" s="124"/>
      <c r="G142" s="124"/>
      <c r="H142" s="124"/>
    </row>
    <row r="143" spans="1:11" x14ac:dyDescent="0.25">
      <c r="A143" s="123"/>
      <c r="B143" s="657"/>
      <c r="C143" s="669"/>
      <c r="D143" s="124"/>
      <c r="E143" s="124"/>
      <c r="F143" s="124"/>
      <c r="G143" s="124"/>
      <c r="H143" s="124"/>
    </row>
    <row r="144" spans="1:11" x14ac:dyDescent="0.25">
      <c r="A144" s="123"/>
      <c r="B144" s="657"/>
      <c r="C144" s="669"/>
      <c r="D144" s="124"/>
      <c r="E144" s="124"/>
      <c r="F144" s="124"/>
      <c r="G144" s="124"/>
      <c r="H144" s="124"/>
    </row>
    <row r="145" spans="1:21" x14ac:dyDescent="0.25">
      <c r="A145" s="123"/>
      <c r="B145" s="657"/>
      <c r="C145" s="669"/>
      <c r="D145" s="124"/>
      <c r="E145" s="124"/>
      <c r="F145" s="124"/>
      <c r="G145" s="124"/>
      <c r="H145" s="124"/>
    </row>
    <row r="146" spans="1:21" s="166" customFormat="1" x14ac:dyDescent="0.25">
      <c r="A146" s="164"/>
      <c r="B146" s="676" t="s">
        <v>216</v>
      </c>
      <c r="C146" s="677"/>
      <c r="D146" s="165"/>
      <c r="E146" s="165"/>
      <c r="F146" s="165">
        <f>SUM(F140:F145)</f>
        <v>0</v>
      </c>
      <c r="G146" s="165">
        <f t="shared" ref="G146:H146" si="15">SUM(G140:G145)</f>
        <v>0</v>
      </c>
      <c r="H146" s="165">
        <f t="shared" si="15"/>
        <v>0</v>
      </c>
      <c r="I146" s="169"/>
      <c r="J146" s="169"/>
      <c r="K146" s="169"/>
    </row>
    <row r="148" spans="1:21" s="66" customFormat="1" ht="14.25" x14ac:dyDescent="0.2">
      <c r="A148" s="66" t="s">
        <v>259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</row>
    <row r="150" spans="1:21" ht="24.75" x14ac:dyDescent="0.25">
      <c r="A150" s="125" t="s">
        <v>218</v>
      </c>
      <c r="B150" s="665" t="s">
        <v>0</v>
      </c>
      <c r="C150" s="667"/>
      <c r="D150" s="119" t="s">
        <v>260</v>
      </c>
      <c r="E150" s="119" t="s">
        <v>261</v>
      </c>
      <c r="F150" s="119" t="s">
        <v>303</v>
      </c>
      <c r="G150" s="119" t="s">
        <v>304</v>
      </c>
      <c r="H150" s="119" t="s">
        <v>414</v>
      </c>
    </row>
    <row r="151" spans="1:21" s="112" customFormat="1" x14ac:dyDescent="0.25">
      <c r="A151" s="121">
        <v>1</v>
      </c>
      <c r="B151" s="657">
        <v>2</v>
      </c>
      <c r="C151" s="669"/>
      <c r="D151" s="121">
        <v>3</v>
      </c>
      <c r="E151" s="121">
        <v>4</v>
      </c>
      <c r="F151" s="121">
        <v>5</v>
      </c>
      <c r="G151" s="121">
        <v>6</v>
      </c>
      <c r="H151" s="121">
        <v>7</v>
      </c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s="112" customFormat="1" x14ac:dyDescent="0.25">
      <c r="A152" s="123">
        <v>1</v>
      </c>
      <c r="B152" s="657"/>
      <c r="C152" s="669"/>
      <c r="D152" s="124"/>
      <c r="E152" s="124"/>
      <c r="F152" s="124">
        <f>E152*D152</f>
        <v>0</v>
      </c>
      <c r="G152" s="124"/>
      <c r="H152" s="124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s="112" customFormat="1" x14ac:dyDescent="0.25">
      <c r="A153" s="123"/>
      <c r="B153" s="657"/>
      <c r="C153" s="669"/>
      <c r="D153" s="124"/>
      <c r="E153" s="124"/>
      <c r="F153" s="124">
        <f t="shared" ref="F153:F169" si="16">E153*D153</f>
        <v>0</v>
      </c>
      <c r="G153" s="124"/>
      <c r="H153" s="124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s="112" customFormat="1" x14ac:dyDescent="0.25">
      <c r="A154" s="123"/>
      <c r="B154" s="350"/>
      <c r="C154" s="351"/>
      <c r="D154" s="124"/>
      <c r="E154" s="124"/>
      <c r="F154" s="124">
        <f t="shared" si="16"/>
        <v>0</v>
      </c>
      <c r="G154" s="124"/>
      <c r="H154" s="124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s="112" customFormat="1" x14ac:dyDescent="0.25">
      <c r="A155" s="123"/>
      <c r="B155" s="350"/>
      <c r="C155" s="351"/>
      <c r="D155" s="124"/>
      <c r="E155" s="124"/>
      <c r="F155" s="124">
        <f t="shared" si="16"/>
        <v>0</v>
      </c>
      <c r="G155" s="124"/>
      <c r="H155" s="124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s="112" customFormat="1" x14ac:dyDescent="0.25">
      <c r="A156" s="123"/>
      <c r="B156" s="350"/>
      <c r="C156" s="351"/>
      <c r="D156" s="124"/>
      <c r="E156" s="124"/>
      <c r="F156" s="124">
        <f t="shared" si="16"/>
        <v>0</v>
      </c>
      <c r="G156" s="124"/>
      <c r="H156" s="124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s="112" customFormat="1" x14ac:dyDescent="0.25">
      <c r="A157" s="123"/>
      <c r="B157" s="350"/>
      <c r="C157" s="351"/>
      <c r="D157" s="124"/>
      <c r="E157" s="124"/>
      <c r="F157" s="124">
        <f t="shared" si="16"/>
        <v>0</v>
      </c>
      <c r="G157" s="124"/>
      <c r="H157" s="124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s="112" customFormat="1" x14ac:dyDescent="0.25">
      <c r="A158" s="123"/>
      <c r="B158" s="350"/>
      <c r="C158" s="351"/>
      <c r="D158" s="124"/>
      <c r="E158" s="124"/>
      <c r="F158" s="124">
        <f t="shared" si="16"/>
        <v>0</v>
      </c>
      <c r="G158" s="124"/>
      <c r="H158" s="124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s="112" customFormat="1" x14ac:dyDescent="0.25">
      <c r="A159" s="123"/>
      <c r="B159" s="350"/>
      <c r="C159" s="351"/>
      <c r="D159" s="124"/>
      <c r="E159" s="124"/>
      <c r="F159" s="124">
        <f t="shared" si="16"/>
        <v>0</v>
      </c>
      <c r="G159" s="124"/>
      <c r="H159" s="124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s="112" customFormat="1" x14ac:dyDescent="0.25">
      <c r="A160" s="123"/>
      <c r="B160" s="350"/>
      <c r="C160" s="351"/>
      <c r="D160" s="124"/>
      <c r="E160" s="124"/>
      <c r="F160" s="124">
        <f t="shared" si="16"/>
        <v>0</v>
      </c>
      <c r="G160" s="124"/>
      <c r="H160" s="124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s="112" customFormat="1" x14ac:dyDescent="0.25">
      <c r="A161" s="123"/>
      <c r="B161" s="350"/>
      <c r="C161" s="351"/>
      <c r="D161" s="124"/>
      <c r="E161" s="124"/>
      <c r="F161" s="124">
        <f t="shared" si="16"/>
        <v>0</v>
      </c>
      <c r="G161" s="124"/>
      <c r="H161" s="124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s="112" customFormat="1" x14ac:dyDescent="0.25">
      <c r="A162" s="123"/>
      <c r="B162" s="350"/>
      <c r="C162" s="351"/>
      <c r="D162" s="124"/>
      <c r="E162" s="124"/>
      <c r="F162" s="124">
        <f t="shared" si="16"/>
        <v>0</v>
      </c>
      <c r="G162" s="124"/>
      <c r="H162" s="124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s="112" customFormat="1" x14ac:dyDescent="0.25">
      <c r="A163" s="123"/>
      <c r="B163" s="350"/>
      <c r="C163" s="351"/>
      <c r="D163" s="124"/>
      <c r="E163" s="124"/>
      <c r="F163" s="124">
        <f t="shared" si="16"/>
        <v>0</v>
      </c>
      <c r="G163" s="124"/>
      <c r="H163" s="124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s="112" customFormat="1" x14ac:dyDescent="0.25">
      <c r="A164" s="123"/>
      <c r="B164" s="350"/>
      <c r="C164" s="351"/>
      <c r="D164" s="124"/>
      <c r="E164" s="124"/>
      <c r="F164" s="124">
        <f t="shared" si="16"/>
        <v>0</v>
      </c>
      <c r="G164" s="124"/>
      <c r="H164" s="124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s="112" customFormat="1" x14ac:dyDescent="0.25">
      <c r="A165" s="123"/>
      <c r="B165" s="350"/>
      <c r="C165" s="351"/>
      <c r="D165" s="124"/>
      <c r="E165" s="124"/>
      <c r="F165" s="124">
        <f t="shared" si="16"/>
        <v>0</v>
      </c>
      <c r="G165" s="124"/>
      <c r="H165" s="124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s="112" customFormat="1" x14ac:dyDescent="0.25">
      <c r="A166" s="123"/>
      <c r="B166" s="657"/>
      <c r="C166" s="669"/>
      <c r="D166" s="124"/>
      <c r="E166" s="124"/>
      <c r="F166" s="124">
        <f t="shared" si="16"/>
        <v>0</v>
      </c>
      <c r="G166" s="124"/>
      <c r="H166" s="124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x14ac:dyDescent="0.25">
      <c r="A167" s="123"/>
      <c r="B167" s="657"/>
      <c r="C167" s="669"/>
      <c r="D167" s="124"/>
      <c r="E167" s="124"/>
      <c r="F167" s="124">
        <f t="shared" si="16"/>
        <v>0</v>
      </c>
      <c r="G167" s="124"/>
      <c r="H167" s="124"/>
    </row>
    <row r="168" spans="1:21" x14ac:dyDescent="0.25">
      <c r="A168" s="123"/>
      <c r="B168" s="657"/>
      <c r="C168" s="669"/>
      <c r="D168" s="124"/>
      <c r="E168" s="124"/>
      <c r="F168" s="124">
        <f t="shared" si="16"/>
        <v>0</v>
      </c>
      <c r="G168" s="124"/>
      <c r="H168" s="124"/>
    </row>
    <row r="169" spans="1:21" x14ac:dyDescent="0.25">
      <c r="A169" s="123"/>
      <c r="B169" s="657"/>
      <c r="C169" s="669"/>
      <c r="D169" s="124"/>
      <c r="E169" s="124"/>
      <c r="F169" s="124">
        <f t="shared" si="16"/>
        <v>0</v>
      </c>
      <c r="G169" s="124"/>
      <c r="H169" s="124"/>
    </row>
    <row r="170" spans="1:21" s="166" customFormat="1" x14ac:dyDescent="0.25">
      <c r="A170" s="164"/>
      <c r="B170" s="676" t="s">
        <v>216</v>
      </c>
      <c r="C170" s="677"/>
      <c r="D170" s="165"/>
      <c r="E170" s="165"/>
      <c r="F170" s="165">
        <f>SUM(F152:F169)</f>
        <v>0</v>
      </c>
      <c r="G170" s="165">
        <f t="shared" ref="G170:H170" si="17">SUM(G152:G169)</f>
        <v>0</v>
      </c>
      <c r="H170" s="165">
        <f t="shared" si="17"/>
        <v>0</v>
      </c>
      <c r="I170" s="169"/>
      <c r="J170" s="169"/>
      <c r="K170" s="169"/>
    </row>
    <row r="172" spans="1:21" s="66" customFormat="1" ht="14.25" x14ac:dyDescent="0.2">
      <c r="A172" s="66" t="s">
        <v>262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</row>
    <row r="174" spans="1:21" ht="24.75" x14ac:dyDescent="0.25">
      <c r="A174" s="125" t="s">
        <v>218</v>
      </c>
      <c r="B174" s="665" t="s">
        <v>237</v>
      </c>
      <c r="C174" s="667"/>
      <c r="D174" s="119" t="s">
        <v>260</v>
      </c>
      <c r="E174" s="119" t="s">
        <v>261</v>
      </c>
      <c r="F174" s="119" t="s">
        <v>303</v>
      </c>
      <c r="G174" s="119" t="s">
        <v>304</v>
      </c>
      <c r="H174" s="119" t="s">
        <v>414</v>
      </c>
    </row>
    <row r="175" spans="1:21" x14ac:dyDescent="0.25">
      <c r="A175" s="121">
        <v>1</v>
      </c>
      <c r="B175" s="657">
        <v>2</v>
      </c>
      <c r="C175" s="669"/>
      <c r="D175" s="121">
        <v>3</v>
      </c>
      <c r="E175" s="121">
        <v>4</v>
      </c>
      <c r="F175" s="121">
        <v>5</v>
      </c>
      <c r="G175" s="121">
        <v>6</v>
      </c>
      <c r="H175" s="121">
        <v>7</v>
      </c>
    </row>
    <row r="176" spans="1:21" x14ac:dyDescent="0.25">
      <c r="A176" s="123">
        <v>1</v>
      </c>
      <c r="B176" s="657" t="s">
        <v>506</v>
      </c>
      <c r="C176" s="669"/>
      <c r="D176" s="124">
        <v>2</v>
      </c>
      <c r="E176" s="124">
        <v>23429</v>
      </c>
      <c r="F176" s="124">
        <f>E176*D176</f>
        <v>46858</v>
      </c>
      <c r="G176" s="124">
        <v>47001</v>
      </c>
      <c r="H176" s="124">
        <v>47290</v>
      </c>
    </row>
    <row r="177" spans="1:8" x14ac:dyDescent="0.25">
      <c r="A177" s="123"/>
      <c r="B177" s="657" t="s">
        <v>507</v>
      </c>
      <c r="C177" s="669"/>
      <c r="D177" s="124"/>
      <c r="E177" s="124"/>
      <c r="F177" s="124">
        <f t="shared" ref="F177:F195" si="18">E177*D177</f>
        <v>0</v>
      </c>
      <c r="G177" s="124"/>
      <c r="H177" s="124"/>
    </row>
    <row r="178" spans="1:8" x14ac:dyDescent="0.25">
      <c r="A178" s="123"/>
      <c r="B178" s="657" t="s">
        <v>508</v>
      </c>
      <c r="C178" s="669"/>
      <c r="D178" s="124"/>
      <c r="E178" s="124"/>
      <c r="F178" s="124">
        <f t="shared" si="18"/>
        <v>0</v>
      </c>
      <c r="G178" s="124"/>
      <c r="H178" s="124"/>
    </row>
    <row r="179" spans="1:8" x14ac:dyDescent="0.25">
      <c r="A179" s="123"/>
      <c r="B179" s="350"/>
      <c r="C179" s="351"/>
      <c r="D179" s="124"/>
      <c r="E179" s="124"/>
      <c r="F179" s="124">
        <f t="shared" si="18"/>
        <v>0</v>
      </c>
      <c r="G179" s="124"/>
      <c r="H179" s="124"/>
    </row>
    <row r="180" spans="1:8" x14ac:dyDescent="0.25">
      <c r="A180" s="123"/>
      <c r="B180" s="350"/>
      <c r="C180" s="351"/>
      <c r="D180" s="124"/>
      <c r="E180" s="124"/>
      <c r="F180" s="124">
        <f t="shared" si="18"/>
        <v>0</v>
      </c>
      <c r="G180" s="124"/>
      <c r="H180" s="124"/>
    </row>
    <row r="181" spans="1:8" x14ac:dyDescent="0.25">
      <c r="A181" s="123"/>
      <c r="B181" s="350"/>
      <c r="C181" s="351"/>
      <c r="D181" s="124"/>
      <c r="E181" s="124"/>
      <c r="F181" s="124">
        <f t="shared" si="18"/>
        <v>0</v>
      </c>
      <c r="G181" s="124"/>
      <c r="H181" s="124"/>
    </row>
    <row r="182" spans="1:8" x14ac:dyDescent="0.25">
      <c r="A182" s="123"/>
      <c r="B182" s="350"/>
      <c r="C182" s="351"/>
      <c r="D182" s="124"/>
      <c r="E182" s="124"/>
      <c r="F182" s="124">
        <f t="shared" si="18"/>
        <v>0</v>
      </c>
      <c r="G182" s="124"/>
      <c r="H182" s="124"/>
    </row>
    <row r="183" spans="1:8" x14ac:dyDescent="0.25">
      <c r="A183" s="123"/>
      <c r="B183" s="350"/>
      <c r="C183" s="351"/>
      <c r="D183" s="124"/>
      <c r="E183" s="124"/>
      <c r="F183" s="124">
        <f t="shared" si="18"/>
        <v>0</v>
      </c>
      <c r="G183" s="124"/>
      <c r="H183" s="124"/>
    </row>
    <row r="184" spans="1:8" x14ac:dyDescent="0.25">
      <c r="A184" s="123"/>
      <c r="B184" s="350"/>
      <c r="C184" s="351"/>
      <c r="D184" s="124"/>
      <c r="E184" s="124"/>
      <c r="F184" s="124">
        <f t="shared" si="18"/>
        <v>0</v>
      </c>
      <c r="G184" s="124"/>
      <c r="H184" s="124"/>
    </row>
    <row r="185" spans="1:8" x14ac:dyDescent="0.25">
      <c r="A185" s="123"/>
      <c r="B185" s="350"/>
      <c r="C185" s="351"/>
      <c r="D185" s="124"/>
      <c r="E185" s="124"/>
      <c r="F185" s="124">
        <f t="shared" si="18"/>
        <v>0</v>
      </c>
      <c r="G185" s="124"/>
      <c r="H185" s="124"/>
    </row>
    <row r="186" spans="1:8" x14ac:dyDescent="0.25">
      <c r="A186" s="123"/>
      <c r="B186" s="350"/>
      <c r="C186" s="351"/>
      <c r="D186" s="124"/>
      <c r="E186" s="124"/>
      <c r="F186" s="124">
        <f t="shared" si="18"/>
        <v>0</v>
      </c>
      <c r="G186" s="124"/>
      <c r="H186" s="124"/>
    </row>
    <row r="187" spans="1:8" x14ac:dyDescent="0.25">
      <c r="A187" s="123"/>
      <c r="B187" s="350"/>
      <c r="C187" s="351"/>
      <c r="D187" s="124"/>
      <c r="E187" s="124"/>
      <c r="F187" s="124">
        <f t="shared" si="18"/>
        <v>0</v>
      </c>
      <c r="G187" s="124"/>
      <c r="H187" s="124"/>
    </row>
    <row r="188" spans="1:8" x14ac:dyDescent="0.25">
      <c r="A188" s="123"/>
      <c r="B188" s="350"/>
      <c r="C188" s="351"/>
      <c r="D188" s="124"/>
      <c r="E188" s="124"/>
      <c r="F188" s="124">
        <f t="shared" si="18"/>
        <v>0</v>
      </c>
      <c r="G188" s="124"/>
      <c r="H188" s="124"/>
    </row>
    <row r="189" spans="1:8" x14ac:dyDescent="0.25">
      <c r="A189" s="123"/>
      <c r="B189" s="350"/>
      <c r="C189" s="351"/>
      <c r="D189" s="124"/>
      <c r="E189" s="124"/>
      <c r="F189" s="124">
        <f t="shared" si="18"/>
        <v>0</v>
      </c>
      <c r="G189" s="124"/>
      <c r="H189" s="124"/>
    </row>
    <row r="190" spans="1:8" x14ac:dyDescent="0.25">
      <c r="A190" s="123"/>
      <c r="B190" s="350"/>
      <c r="C190" s="351"/>
      <c r="D190" s="124"/>
      <c r="E190" s="124"/>
      <c r="F190" s="124">
        <f t="shared" si="18"/>
        <v>0</v>
      </c>
      <c r="G190" s="124"/>
      <c r="H190" s="124"/>
    </row>
    <row r="191" spans="1:8" x14ac:dyDescent="0.25">
      <c r="A191" s="123"/>
      <c r="B191" s="350"/>
      <c r="C191" s="351"/>
      <c r="D191" s="124"/>
      <c r="E191" s="124"/>
      <c r="F191" s="124">
        <f t="shared" si="18"/>
        <v>0</v>
      </c>
      <c r="G191" s="124"/>
      <c r="H191" s="124"/>
    </row>
    <row r="192" spans="1:8" x14ac:dyDescent="0.25">
      <c r="A192" s="123"/>
      <c r="B192" s="350"/>
      <c r="C192" s="351"/>
      <c r="D192" s="124"/>
      <c r="E192" s="124"/>
      <c r="F192" s="124">
        <f t="shared" si="18"/>
        <v>0</v>
      </c>
      <c r="G192" s="124"/>
      <c r="H192" s="124"/>
    </row>
    <row r="193" spans="1:21" x14ac:dyDescent="0.25">
      <c r="A193" s="123"/>
      <c r="B193" s="657"/>
      <c r="C193" s="669"/>
      <c r="D193" s="124"/>
      <c r="E193" s="124"/>
      <c r="F193" s="124">
        <f t="shared" si="18"/>
        <v>0</v>
      </c>
      <c r="G193" s="124"/>
      <c r="H193" s="124"/>
    </row>
    <row r="194" spans="1:21" x14ac:dyDescent="0.25">
      <c r="A194" s="123"/>
      <c r="B194" s="657"/>
      <c r="C194" s="669"/>
      <c r="D194" s="124"/>
      <c r="E194" s="124"/>
      <c r="F194" s="124">
        <f t="shared" si="18"/>
        <v>0</v>
      </c>
      <c r="G194" s="124"/>
      <c r="H194" s="124"/>
    </row>
    <row r="195" spans="1:21" x14ac:dyDescent="0.25">
      <c r="A195" s="123"/>
      <c r="B195" s="657"/>
      <c r="C195" s="669"/>
      <c r="D195" s="124"/>
      <c r="E195" s="124"/>
      <c r="F195" s="124">
        <f t="shared" si="18"/>
        <v>0</v>
      </c>
      <c r="G195" s="124"/>
      <c r="H195" s="124"/>
    </row>
    <row r="196" spans="1:21" s="166" customFormat="1" x14ac:dyDescent="0.25">
      <c r="A196" s="164"/>
      <c r="B196" s="676" t="s">
        <v>216</v>
      </c>
      <c r="C196" s="677"/>
      <c r="D196" s="165"/>
      <c r="E196" s="165"/>
      <c r="F196" s="165">
        <f>SUM(F176:F195)</f>
        <v>46858</v>
      </c>
      <c r="G196" s="165">
        <f t="shared" ref="G196:H196" si="19">SUM(G176:G195)</f>
        <v>47001</v>
      </c>
      <c r="H196" s="165">
        <f t="shared" si="19"/>
        <v>47290</v>
      </c>
      <c r="I196" s="169"/>
      <c r="J196" s="169"/>
      <c r="K196" s="169"/>
    </row>
    <row r="198" spans="1:21" s="66" customFormat="1" ht="14.25" x14ac:dyDescent="0.2">
      <c r="A198" s="66" t="s">
        <v>263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</row>
    <row r="200" spans="1:21" s="112" customFormat="1" ht="24.75" x14ac:dyDescent="0.25">
      <c r="A200" s="125" t="s">
        <v>218</v>
      </c>
      <c r="B200" s="665" t="s">
        <v>237</v>
      </c>
      <c r="C200" s="667"/>
      <c r="D200" s="119" t="s">
        <v>256</v>
      </c>
      <c r="E200" s="119" t="s">
        <v>261</v>
      </c>
      <c r="F200" s="119" t="s">
        <v>303</v>
      </c>
      <c r="G200" s="119" t="s">
        <v>304</v>
      </c>
      <c r="H200" s="119" t="s">
        <v>414</v>
      </c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s="112" customFormat="1" x14ac:dyDescent="0.25">
      <c r="A201" s="121">
        <v>1</v>
      </c>
      <c r="B201" s="657">
        <v>2</v>
      </c>
      <c r="C201" s="669"/>
      <c r="D201" s="121">
        <v>3</v>
      </c>
      <c r="E201" s="121">
        <v>4</v>
      </c>
      <c r="F201" s="121">
        <v>5</v>
      </c>
      <c r="G201" s="121">
        <v>6</v>
      </c>
      <c r="H201" s="121">
        <v>7</v>
      </c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s="112" customFormat="1" x14ac:dyDescent="0.25">
      <c r="A202" s="123">
        <v>1</v>
      </c>
      <c r="B202" s="657" t="s">
        <v>509</v>
      </c>
      <c r="C202" s="669"/>
      <c r="D202" s="124">
        <v>1</v>
      </c>
      <c r="E202" s="124">
        <v>216240</v>
      </c>
      <c r="F202" s="124">
        <f>D202*E202</f>
        <v>216240</v>
      </c>
      <c r="G202" s="124">
        <v>216240</v>
      </c>
      <c r="H202" s="124">
        <v>216240</v>
      </c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s="112" customFormat="1" hidden="1" x14ac:dyDescent="0.25">
      <c r="A203" s="129"/>
      <c r="B203" s="674"/>
      <c r="C203" s="675"/>
      <c r="D203" s="124"/>
      <c r="E203" s="124"/>
      <c r="F203" s="124">
        <f t="shared" ref="F203:F223" si="20">D203*E203</f>
        <v>0</v>
      </c>
      <c r="G203" s="124"/>
      <c r="H203" s="124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s="112" customFormat="1" hidden="1" x14ac:dyDescent="0.25">
      <c r="A204" s="129"/>
      <c r="B204" s="350"/>
      <c r="C204" s="351"/>
      <c r="D204" s="124"/>
      <c r="E204" s="124"/>
      <c r="F204" s="124">
        <f t="shared" si="20"/>
        <v>0</v>
      </c>
      <c r="G204" s="124"/>
      <c r="H204" s="124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 s="112" customFormat="1" hidden="1" x14ac:dyDescent="0.25">
      <c r="A205" s="129"/>
      <c r="B205" s="350"/>
      <c r="C205" s="351"/>
      <c r="D205" s="124"/>
      <c r="E205" s="124"/>
      <c r="F205" s="124">
        <f t="shared" si="20"/>
        <v>0</v>
      </c>
      <c r="G205" s="124"/>
      <c r="H205" s="124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s="112" customFormat="1" hidden="1" x14ac:dyDescent="0.25">
      <c r="A206" s="129"/>
      <c r="B206" s="350"/>
      <c r="C206" s="351"/>
      <c r="D206" s="124"/>
      <c r="E206" s="124"/>
      <c r="F206" s="124">
        <f t="shared" si="20"/>
        <v>0</v>
      </c>
      <c r="G206" s="124"/>
      <c r="H206" s="124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s="112" customFormat="1" hidden="1" x14ac:dyDescent="0.25">
      <c r="A207" s="129"/>
      <c r="B207" s="350"/>
      <c r="C207" s="351"/>
      <c r="D207" s="124"/>
      <c r="E207" s="124"/>
      <c r="F207" s="124">
        <f t="shared" si="20"/>
        <v>0</v>
      </c>
      <c r="G207" s="124"/>
      <c r="H207" s="124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s="112" customFormat="1" hidden="1" x14ac:dyDescent="0.25">
      <c r="A208" s="129"/>
      <c r="B208" s="350"/>
      <c r="C208" s="351"/>
      <c r="D208" s="124"/>
      <c r="E208" s="124"/>
      <c r="F208" s="124">
        <f t="shared" si="20"/>
        <v>0</v>
      </c>
      <c r="G208" s="124"/>
      <c r="H208" s="124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s="112" customFormat="1" hidden="1" x14ac:dyDescent="0.25">
      <c r="A209" s="129"/>
      <c r="B209" s="350"/>
      <c r="C209" s="351"/>
      <c r="D209" s="124"/>
      <c r="E209" s="124"/>
      <c r="F209" s="124">
        <f t="shared" si="20"/>
        <v>0</v>
      </c>
      <c r="G209" s="124"/>
      <c r="H209" s="124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s="112" customFormat="1" hidden="1" x14ac:dyDescent="0.25">
      <c r="A210" s="129"/>
      <c r="B210" s="350"/>
      <c r="C210" s="351"/>
      <c r="D210" s="124"/>
      <c r="E210" s="124"/>
      <c r="F210" s="124">
        <f t="shared" si="20"/>
        <v>0</v>
      </c>
      <c r="G210" s="124"/>
      <c r="H210" s="124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s="112" customFormat="1" hidden="1" x14ac:dyDescent="0.25">
      <c r="A211" s="129"/>
      <c r="B211" s="350"/>
      <c r="C211" s="351"/>
      <c r="D211" s="124"/>
      <c r="E211" s="124"/>
      <c r="F211" s="124">
        <f t="shared" si="20"/>
        <v>0</v>
      </c>
      <c r="G211" s="124"/>
      <c r="H211" s="124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s="112" customFormat="1" hidden="1" x14ac:dyDescent="0.25">
      <c r="A212" s="129"/>
      <c r="B212" s="350"/>
      <c r="C212" s="351"/>
      <c r="D212" s="124"/>
      <c r="E212" s="124"/>
      <c r="F212" s="124">
        <f t="shared" si="20"/>
        <v>0</v>
      </c>
      <c r="G212" s="124"/>
      <c r="H212" s="124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s="112" customFormat="1" hidden="1" x14ac:dyDescent="0.25">
      <c r="A213" s="129"/>
      <c r="B213" s="350"/>
      <c r="C213" s="351"/>
      <c r="D213" s="124"/>
      <c r="E213" s="124"/>
      <c r="F213" s="124">
        <f t="shared" si="20"/>
        <v>0</v>
      </c>
      <c r="G213" s="124"/>
      <c r="H213" s="124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s="112" customFormat="1" hidden="1" x14ac:dyDescent="0.25">
      <c r="A214" s="129"/>
      <c r="B214" s="350"/>
      <c r="C214" s="351"/>
      <c r="D214" s="124"/>
      <c r="E214" s="124"/>
      <c r="F214" s="124">
        <f t="shared" si="20"/>
        <v>0</v>
      </c>
      <c r="G214" s="124"/>
      <c r="H214" s="124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hidden="1" x14ac:dyDescent="0.25">
      <c r="A215" s="129"/>
      <c r="B215" s="350"/>
      <c r="C215" s="351"/>
      <c r="D215" s="124"/>
      <c r="E215" s="124"/>
      <c r="F215" s="124">
        <f t="shared" si="20"/>
        <v>0</v>
      </c>
      <c r="G215" s="124"/>
      <c r="H215" s="124"/>
    </row>
    <row r="216" spans="1:21" hidden="1" x14ac:dyDescent="0.25">
      <c r="A216" s="129"/>
      <c r="B216" s="350"/>
      <c r="C216" s="351"/>
      <c r="D216" s="124"/>
      <c r="E216" s="124"/>
      <c r="F216" s="124">
        <f t="shared" si="20"/>
        <v>0</v>
      </c>
      <c r="G216" s="124"/>
      <c r="H216" s="124"/>
    </row>
    <row r="217" spans="1:21" hidden="1" x14ac:dyDescent="0.25">
      <c r="A217" s="129"/>
      <c r="B217" s="350"/>
      <c r="C217" s="351"/>
      <c r="D217" s="124"/>
      <c r="E217" s="124"/>
      <c r="F217" s="124">
        <f t="shared" si="20"/>
        <v>0</v>
      </c>
      <c r="G217" s="124"/>
      <c r="H217" s="124"/>
    </row>
    <row r="218" spans="1:21" hidden="1" x14ac:dyDescent="0.25">
      <c r="A218" s="129"/>
      <c r="B218" s="350"/>
      <c r="C218" s="351"/>
      <c r="D218" s="124"/>
      <c r="E218" s="124"/>
      <c r="F218" s="124">
        <f t="shared" si="20"/>
        <v>0</v>
      </c>
      <c r="G218" s="124"/>
      <c r="H218" s="124"/>
    </row>
    <row r="219" spans="1:21" hidden="1" x14ac:dyDescent="0.25">
      <c r="A219" s="129"/>
      <c r="B219" s="350"/>
      <c r="C219" s="351"/>
      <c r="D219" s="124"/>
      <c r="E219" s="124"/>
      <c r="F219" s="124">
        <f t="shared" si="20"/>
        <v>0</v>
      </c>
      <c r="G219" s="124"/>
      <c r="H219" s="124"/>
    </row>
    <row r="220" spans="1:21" hidden="1" x14ac:dyDescent="0.25">
      <c r="A220" s="123"/>
      <c r="B220" s="657"/>
      <c r="C220" s="669"/>
      <c r="D220" s="124"/>
      <c r="E220" s="124"/>
      <c r="F220" s="124">
        <f t="shared" si="20"/>
        <v>0</v>
      </c>
      <c r="G220" s="124"/>
      <c r="H220" s="124"/>
    </row>
    <row r="221" spans="1:21" hidden="1" x14ac:dyDescent="0.25">
      <c r="A221" s="123"/>
      <c r="B221" s="657"/>
      <c r="C221" s="669"/>
      <c r="D221" s="124"/>
      <c r="E221" s="124"/>
      <c r="F221" s="124">
        <f t="shared" si="20"/>
        <v>0</v>
      </c>
      <c r="G221" s="124"/>
      <c r="H221" s="124"/>
    </row>
    <row r="222" spans="1:21" hidden="1" x14ac:dyDescent="0.25">
      <c r="A222" s="123"/>
      <c r="B222" s="657"/>
      <c r="C222" s="669"/>
      <c r="D222" s="124"/>
      <c r="E222" s="124"/>
      <c r="F222" s="124">
        <f t="shared" si="20"/>
        <v>0</v>
      </c>
      <c r="G222" s="124"/>
      <c r="H222" s="124"/>
    </row>
    <row r="223" spans="1:21" hidden="1" x14ac:dyDescent="0.25">
      <c r="A223" s="123"/>
      <c r="B223" s="657"/>
      <c r="C223" s="669"/>
      <c r="D223" s="124"/>
      <c r="E223" s="124"/>
      <c r="F223" s="124">
        <f t="shared" si="20"/>
        <v>0</v>
      </c>
      <c r="G223" s="124"/>
      <c r="H223" s="124"/>
    </row>
    <row r="224" spans="1:21" s="166" customFormat="1" x14ac:dyDescent="0.25">
      <c r="A224" s="164"/>
      <c r="B224" s="676" t="s">
        <v>216</v>
      </c>
      <c r="C224" s="677"/>
      <c r="D224" s="165"/>
      <c r="E224" s="165"/>
      <c r="F224" s="165">
        <f>SUM(F202:F223)</f>
        <v>216240</v>
      </c>
      <c r="G224" s="165">
        <f t="shared" ref="G224:H224" si="21">SUM(G202:G223)</f>
        <v>216240</v>
      </c>
      <c r="H224" s="165">
        <f t="shared" si="21"/>
        <v>216240</v>
      </c>
      <c r="I224" s="169"/>
      <c r="J224" s="169"/>
      <c r="K224" s="169"/>
    </row>
    <row r="225" spans="1:21" ht="15.75" thickBot="1" x14ac:dyDescent="0.3"/>
    <row r="226" spans="1:21" ht="15.75" thickBot="1" x14ac:dyDescent="0.3">
      <c r="A226" s="130"/>
      <c r="B226" s="685" t="s">
        <v>264</v>
      </c>
      <c r="C226" s="686"/>
      <c r="D226" s="686"/>
      <c r="E226" s="687"/>
      <c r="F226" s="171">
        <f>F224+F196+F170+F146+G134+F122+G110+F97+F85+F73+F48+I36+F61</f>
        <v>48210811.004000001</v>
      </c>
      <c r="G226" s="171">
        <f t="shared" ref="G226:H226" si="22">G224+G196+G170+G146+H134+G122+H110+G97+G85+G73+G48+J36+G61</f>
        <v>50231130</v>
      </c>
      <c r="H226" s="171">
        <f t="shared" si="22"/>
        <v>52087234</v>
      </c>
    </row>
    <row r="229" spans="1:21" s="356" customFormat="1" ht="20.25" customHeight="1" x14ac:dyDescent="0.25">
      <c r="A229" s="688" t="s">
        <v>179</v>
      </c>
      <c r="B229" s="688"/>
      <c r="C229" s="688"/>
      <c r="D229" s="358" t="s">
        <v>419</v>
      </c>
      <c r="E229" s="131"/>
      <c r="F229" s="346"/>
      <c r="G229" s="131"/>
      <c r="H229" s="358" t="s">
        <v>421</v>
      </c>
      <c r="I229" s="346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2"/>
    </row>
    <row r="230" spans="1:21" s="356" customFormat="1" ht="20.25" customHeight="1" x14ac:dyDescent="0.25">
      <c r="A230" s="688" t="s">
        <v>180</v>
      </c>
      <c r="B230" s="688"/>
      <c r="C230" s="688"/>
      <c r="D230" s="133" t="s">
        <v>265</v>
      </c>
      <c r="E230" s="134"/>
      <c r="F230" s="133" t="s">
        <v>266</v>
      </c>
      <c r="G230" s="134"/>
      <c r="H230" s="355" t="s">
        <v>267</v>
      </c>
      <c r="I230" s="355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2"/>
    </row>
    <row r="231" spans="1:21" s="356" customFormat="1" ht="20.25" customHeight="1" x14ac:dyDescent="0.25">
      <c r="D231" s="359"/>
      <c r="E231" s="134"/>
      <c r="F231" s="346"/>
      <c r="G231" s="131"/>
      <c r="H231" s="358" t="s">
        <v>502</v>
      </c>
      <c r="I231" s="346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2"/>
    </row>
    <row r="232" spans="1:21" s="356" customFormat="1" ht="20.25" customHeight="1" x14ac:dyDescent="0.25">
      <c r="B232" s="688" t="s">
        <v>501</v>
      </c>
      <c r="C232" s="689"/>
      <c r="D232" s="359"/>
      <c r="E232" s="134"/>
      <c r="F232" s="133" t="s">
        <v>266</v>
      </c>
      <c r="G232" s="134"/>
      <c r="H232" s="355" t="s">
        <v>267</v>
      </c>
      <c r="I232" s="355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2"/>
    </row>
    <row r="233" spans="1:21" s="356" customFormat="1" x14ac:dyDescent="0.25">
      <c r="A233" s="354"/>
    </row>
    <row r="234" spans="1:21" s="356" customFormat="1" ht="30" customHeight="1" x14ac:dyDescent="0.2">
      <c r="A234" s="683" t="s">
        <v>182</v>
      </c>
      <c r="B234" s="683"/>
      <c r="C234" s="346"/>
      <c r="D234" s="131"/>
      <c r="E234" s="346"/>
      <c r="F234" s="131"/>
      <c r="G234" s="346"/>
      <c r="H234" s="346"/>
    </row>
    <row r="235" spans="1:21" s="356" customFormat="1" x14ac:dyDescent="0.25">
      <c r="C235" s="133" t="s">
        <v>268</v>
      </c>
      <c r="D235" s="134"/>
      <c r="E235" s="355" t="s">
        <v>183</v>
      </c>
      <c r="F235" s="134"/>
      <c r="G235" s="684" t="s">
        <v>184</v>
      </c>
      <c r="H235" s="684"/>
    </row>
    <row r="236" spans="1:21" s="356" customFormat="1" x14ac:dyDescent="0.25"/>
    <row r="237" spans="1:21" s="356" customFormat="1" x14ac:dyDescent="0.25"/>
    <row r="238" spans="1:21" s="356" customFormat="1" x14ac:dyDescent="0.25"/>
    <row r="239" spans="1:21" s="356" customFormat="1" x14ac:dyDescent="0.25"/>
    <row r="240" spans="1:21" s="356" customFormat="1" x14ac:dyDescent="0.25">
      <c r="A240" s="683" t="s">
        <v>269</v>
      </c>
      <c r="B240" s="683"/>
      <c r="C240" s="683"/>
      <c r="D240" s="683"/>
      <c r="E240" s="683"/>
    </row>
  </sheetData>
  <mergeCells count="122">
    <mergeCell ref="J1:K1"/>
    <mergeCell ref="I2:K2"/>
    <mergeCell ref="A3:K3"/>
    <mergeCell ref="A6:K6"/>
    <mergeCell ref="A8:B8"/>
    <mergeCell ref="A10:C10"/>
    <mergeCell ref="B54:D54"/>
    <mergeCell ref="B55:D55"/>
    <mergeCell ref="B56:D56"/>
    <mergeCell ref="B57:D57"/>
    <mergeCell ref="B58:D58"/>
    <mergeCell ref="B59:D59"/>
    <mergeCell ref="J15:J17"/>
    <mergeCell ref="K15:K17"/>
    <mergeCell ref="D16:D17"/>
    <mergeCell ref="A50:H50"/>
    <mergeCell ref="B52:D52"/>
    <mergeCell ref="B53:D53"/>
    <mergeCell ref="A15:A17"/>
    <mergeCell ref="B15:B17"/>
    <mergeCell ref="C15:C17"/>
    <mergeCell ref="D15:G15"/>
    <mergeCell ref="H15:H17"/>
    <mergeCell ref="I15:I17"/>
    <mergeCell ref="B69:C69"/>
    <mergeCell ref="B70:C70"/>
    <mergeCell ref="B71:C71"/>
    <mergeCell ref="B72:C72"/>
    <mergeCell ref="B73:C73"/>
    <mergeCell ref="B77:C77"/>
    <mergeCell ref="B60:D60"/>
    <mergeCell ref="B61:D61"/>
    <mergeCell ref="B65:C65"/>
    <mergeCell ref="B66:C66"/>
    <mergeCell ref="B67:C67"/>
    <mergeCell ref="B68:C68"/>
    <mergeCell ref="B84:C84"/>
    <mergeCell ref="B85:C85"/>
    <mergeCell ref="A87:H87"/>
    <mergeCell ref="B89:C89"/>
    <mergeCell ref="B90:C90"/>
    <mergeCell ref="B91:C91"/>
    <mergeCell ref="B78:C78"/>
    <mergeCell ref="B79:C79"/>
    <mergeCell ref="B80:C80"/>
    <mergeCell ref="B81:C81"/>
    <mergeCell ref="B82:C82"/>
    <mergeCell ref="B83:C83"/>
    <mergeCell ref="B102:C102"/>
    <mergeCell ref="B103:C103"/>
    <mergeCell ref="B104:C104"/>
    <mergeCell ref="B105:C105"/>
    <mergeCell ref="B108:C108"/>
    <mergeCell ref="B109:C109"/>
    <mergeCell ref="B92:C92"/>
    <mergeCell ref="B93:C93"/>
    <mergeCell ref="B94:C94"/>
    <mergeCell ref="B95:C95"/>
    <mergeCell ref="B96:C96"/>
    <mergeCell ref="B97:C97"/>
    <mergeCell ref="B119:C119"/>
    <mergeCell ref="B120:C120"/>
    <mergeCell ref="B121:C121"/>
    <mergeCell ref="B122:C122"/>
    <mergeCell ref="B126:C126"/>
    <mergeCell ref="B127:C127"/>
    <mergeCell ref="B110:C110"/>
    <mergeCell ref="B114:C114"/>
    <mergeCell ref="B115:C115"/>
    <mergeCell ref="B116:C116"/>
    <mergeCell ref="B117:C117"/>
    <mergeCell ref="B118:C118"/>
    <mergeCell ref="B134:C134"/>
    <mergeCell ref="B138:C138"/>
    <mergeCell ref="B139:C139"/>
    <mergeCell ref="B140:C140"/>
    <mergeCell ref="B141:C141"/>
    <mergeCell ref="B142:C142"/>
    <mergeCell ref="B128:C128"/>
    <mergeCell ref="B129:C129"/>
    <mergeCell ref="B130:C130"/>
    <mergeCell ref="B131:C131"/>
    <mergeCell ref="B132:C132"/>
    <mergeCell ref="B133:C133"/>
    <mergeCell ref="B152:C152"/>
    <mergeCell ref="B153:C153"/>
    <mergeCell ref="B166:C166"/>
    <mergeCell ref="B167:C167"/>
    <mergeCell ref="B168:C168"/>
    <mergeCell ref="B169:C169"/>
    <mergeCell ref="B143:C143"/>
    <mergeCell ref="B144:C144"/>
    <mergeCell ref="B145:C145"/>
    <mergeCell ref="B146:C146"/>
    <mergeCell ref="B150:C150"/>
    <mergeCell ref="B151:C151"/>
    <mergeCell ref="B193:C193"/>
    <mergeCell ref="B194:C194"/>
    <mergeCell ref="B195:C195"/>
    <mergeCell ref="B196:C196"/>
    <mergeCell ref="B200:C200"/>
    <mergeCell ref="B201:C201"/>
    <mergeCell ref="B170:C170"/>
    <mergeCell ref="B174:C174"/>
    <mergeCell ref="B175:C175"/>
    <mergeCell ref="B176:C176"/>
    <mergeCell ref="B177:C177"/>
    <mergeCell ref="B178:C178"/>
    <mergeCell ref="A240:E240"/>
    <mergeCell ref="B232:C232"/>
    <mergeCell ref="B224:C224"/>
    <mergeCell ref="B226:E226"/>
    <mergeCell ref="A229:C229"/>
    <mergeCell ref="A230:C230"/>
    <mergeCell ref="A234:B234"/>
    <mergeCell ref="G235:H235"/>
    <mergeCell ref="B202:C202"/>
    <mergeCell ref="B203:C203"/>
    <mergeCell ref="B220:C220"/>
    <mergeCell ref="B221:C221"/>
    <mergeCell ref="B222:C222"/>
    <mergeCell ref="B223:C223"/>
  </mergeCells>
  <pageMargins left="0.7" right="0.7" top="0.75" bottom="0.75" header="0.3" footer="0.3"/>
  <pageSetup paperSize="9" scale="57" orientation="portrait" r:id="rId1"/>
  <rowBreaks count="2" manualBreakCount="2">
    <brk id="62" max="16383" man="1"/>
    <brk id="13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56F2B-C359-49B6-9B73-59F110F52ABB}">
  <dimension ref="A1:U240"/>
  <sheetViews>
    <sheetView showGridLines="0" topLeftCell="A219" zoomScaleNormal="100" zoomScaleSheetLayoutView="100" workbookViewId="0">
      <selection activeCell="H231" sqref="H231"/>
    </sheetView>
  </sheetViews>
  <sheetFormatPr defaultRowHeight="15" x14ac:dyDescent="0.25"/>
  <cols>
    <col min="1" max="1" width="8.85546875" style="18" customWidth="1"/>
    <col min="2" max="2" width="17.7109375" style="112" customWidth="1"/>
    <col min="3" max="3" width="14.28515625" style="112" customWidth="1"/>
    <col min="4" max="5" width="14" style="112" customWidth="1"/>
    <col min="6" max="6" width="17.5703125" style="112" customWidth="1"/>
    <col min="7" max="7" width="16.140625" style="112" customWidth="1"/>
    <col min="8" max="8" width="15.5703125" style="112" customWidth="1"/>
    <col min="9" max="9" width="17.7109375" style="112" customWidth="1"/>
    <col min="10" max="10" width="15.85546875" style="112" customWidth="1"/>
    <col min="11" max="11" width="16.28515625" style="112" customWidth="1"/>
    <col min="12" max="12" width="17.7109375" style="18" customWidth="1"/>
    <col min="13" max="16384" width="9.140625" style="18"/>
  </cols>
  <sheetData>
    <row r="1" spans="1:11" hidden="1" x14ac:dyDescent="0.25">
      <c r="I1" s="356"/>
      <c r="J1" s="659" t="s">
        <v>201</v>
      </c>
      <c r="K1" s="659"/>
    </row>
    <row r="2" spans="1:11" ht="144" hidden="1" customHeight="1" x14ac:dyDescent="0.25">
      <c r="I2" s="660" t="s">
        <v>202</v>
      </c>
      <c r="J2" s="660"/>
      <c r="K2" s="660"/>
    </row>
    <row r="3" spans="1:11" ht="43.5" customHeight="1" x14ac:dyDescent="0.25">
      <c r="A3" s="661" t="s">
        <v>203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</row>
    <row r="6" spans="1:11" x14ac:dyDescent="0.25">
      <c r="A6" s="472" t="s">
        <v>503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</row>
    <row r="8" spans="1:11" x14ac:dyDescent="0.25">
      <c r="A8" s="472" t="s">
        <v>204</v>
      </c>
      <c r="B8" s="472"/>
      <c r="C8" s="290">
        <v>1211121130</v>
      </c>
    </row>
    <row r="10" spans="1:11" x14ac:dyDescent="0.25">
      <c r="A10" s="472" t="s">
        <v>205</v>
      </c>
      <c r="B10" s="472"/>
      <c r="C10" s="472"/>
      <c r="D10" s="291" t="s">
        <v>300</v>
      </c>
    </row>
    <row r="11" spans="1:11" x14ac:dyDescent="0.25">
      <c r="A11" s="347"/>
      <c r="B11" s="347"/>
      <c r="C11" s="347"/>
    </row>
    <row r="12" spans="1:11" x14ac:dyDescent="0.25">
      <c r="A12" s="115" t="s">
        <v>206</v>
      </c>
      <c r="B12" s="116"/>
      <c r="C12" s="116"/>
      <c r="D12" s="116"/>
    </row>
    <row r="13" spans="1:11" x14ac:dyDescent="0.25">
      <c r="A13" s="115" t="s">
        <v>207</v>
      </c>
      <c r="B13" s="116"/>
      <c r="C13" s="116"/>
      <c r="D13" s="116"/>
    </row>
    <row r="15" spans="1:11" s="117" customFormat="1" ht="25.5" customHeight="1" x14ac:dyDescent="0.2">
      <c r="A15" s="663"/>
      <c r="B15" s="662" t="s">
        <v>208</v>
      </c>
      <c r="C15" s="662" t="s">
        <v>209</v>
      </c>
      <c r="D15" s="662" t="s">
        <v>210</v>
      </c>
      <c r="E15" s="662"/>
      <c r="F15" s="662"/>
      <c r="G15" s="662"/>
      <c r="H15" s="662" t="s">
        <v>211</v>
      </c>
      <c r="I15" s="662" t="s">
        <v>308</v>
      </c>
      <c r="J15" s="662" t="s">
        <v>309</v>
      </c>
      <c r="K15" s="662" t="s">
        <v>412</v>
      </c>
    </row>
    <row r="16" spans="1:11" s="117" customFormat="1" ht="12" x14ac:dyDescent="0.2">
      <c r="A16" s="663"/>
      <c r="B16" s="662"/>
      <c r="C16" s="662"/>
      <c r="D16" s="663" t="s">
        <v>212</v>
      </c>
      <c r="E16" s="349" t="s">
        <v>29</v>
      </c>
      <c r="F16" s="349"/>
      <c r="G16" s="349"/>
      <c r="H16" s="662"/>
      <c r="I16" s="662"/>
      <c r="J16" s="662"/>
      <c r="K16" s="662"/>
    </row>
    <row r="17" spans="1:11" s="120" customFormat="1" ht="36" x14ac:dyDescent="0.2">
      <c r="A17" s="663"/>
      <c r="B17" s="662"/>
      <c r="C17" s="662"/>
      <c r="D17" s="663"/>
      <c r="E17" s="119" t="s">
        <v>213</v>
      </c>
      <c r="F17" s="119" t="s">
        <v>214</v>
      </c>
      <c r="G17" s="119" t="s">
        <v>215</v>
      </c>
      <c r="H17" s="662"/>
      <c r="I17" s="662"/>
      <c r="J17" s="662"/>
      <c r="K17" s="662"/>
    </row>
    <row r="18" spans="1:11" s="348" customFormat="1" x14ac:dyDescent="0.25">
      <c r="A18" s="121">
        <v>1</v>
      </c>
      <c r="B18" s="121">
        <v>2</v>
      </c>
      <c r="C18" s="121">
        <v>3</v>
      </c>
      <c r="D18" s="121">
        <v>4</v>
      </c>
      <c r="E18" s="121">
        <v>5</v>
      </c>
      <c r="F18" s="121">
        <v>6</v>
      </c>
      <c r="G18" s="121">
        <v>7</v>
      </c>
      <c r="H18" s="121">
        <v>8</v>
      </c>
      <c r="I18" s="121">
        <v>9</v>
      </c>
      <c r="J18" s="121">
        <v>10</v>
      </c>
      <c r="K18" s="121">
        <v>11</v>
      </c>
    </row>
    <row r="19" spans="1:11" s="348" customFormat="1" x14ac:dyDescent="0.25">
      <c r="A19" s="121"/>
      <c r="B19" s="121" t="s">
        <v>411</v>
      </c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24.75" x14ac:dyDescent="0.25">
      <c r="A20" s="123">
        <v>1</v>
      </c>
      <c r="B20" s="119" t="s">
        <v>305</v>
      </c>
      <c r="C20" s="124"/>
      <c r="D20" s="124">
        <f>E20+F20+G20</f>
        <v>0</v>
      </c>
      <c r="E20" s="124"/>
      <c r="F20" s="124"/>
      <c r="G20" s="124"/>
      <c r="H20" s="124"/>
      <c r="I20" s="167">
        <f>(C20*D20+H20)*7</f>
        <v>0</v>
      </c>
      <c r="J20" s="124"/>
      <c r="K20" s="124"/>
    </row>
    <row r="21" spans="1:11" x14ac:dyDescent="0.25">
      <c r="A21" s="123">
        <v>2</v>
      </c>
      <c r="B21" s="119" t="s">
        <v>306</v>
      </c>
      <c r="C21" s="124"/>
      <c r="D21" s="124">
        <f t="shared" ref="D21:D35" si="0">E21+F21+G21</f>
        <v>0</v>
      </c>
      <c r="E21" s="124"/>
      <c r="F21" s="124"/>
      <c r="G21" s="124"/>
      <c r="H21" s="124"/>
      <c r="I21" s="167">
        <f>(C21*D21+H21)*7</f>
        <v>0</v>
      </c>
      <c r="J21" s="124"/>
      <c r="K21" s="124"/>
    </row>
    <row r="22" spans="1:11" x14ac:dyDescent="0.25">
      <c r="A22" s="123">
        <v>3</v>
      </c>
      <c r="B22" s="119" t="s">
        <v>307</v>
      </c>
      <c r="C22" s="124"/>
      <c r="D22" s="124">
        <f t="shared" si="0"/>
        <v>0</v>
      </c>
      <c r="E22" s="124"/>
      <c r="F22" s="124"/>
      <c r="G22" s="124"/>
      <c r="H22" s="124"/>
      <c r="I22" s="167">
        <f>ROUND((C22*D22+H22)*7,0)</f>
        <v>0</v>
      </c>
      <c r="J22" s="167"/>
      <c r="K22" s="167"/>
    </row>
    <row r="23" spans="1:11" x14ac:dyDescent="0.25">
      <c r="A23" s="121"/>
      <c r="B23" s="121" t="s">
        <v>504</v>
      </c>
      <c r="C23" s="121"/>
      <c r="D23" s="124">
        <f t="shared" si="0"/>
        <v>0</v>
      </c>
      <c r="E23" s="124"/>
      <c r="F23" s="124"/>
      <c r="G23" s="124"/>
      <c r="H23" s="124"/>
      <c r="I23" s="167">
        <f t="shared" ref="I23:I34" si="1">C23*D23+H23</f>
        <v>0</v>
      </c>
      <c r="J23" s="167"/>
      <c r="K23" s="167"/>
    </row>
    <row r="24" spans="1:11" ht="24.75" x14ac:dyDescent="0.25">
      <c r="A24" s="123"/>
      <c r="B24" s="119" t="s">
        <v>305</v>
      </c>
      <c r="C24" s="124"/>
      <c r="D24" s="124">
        <f t="shared" si="0"/>
        <v>0</v>
      </c>
      <c r="E24" s="124"/>
      <c r="F24" s="124"/>
      <c r="G24" s="124"/>
      <c r="H24" s="124"/>
      <c r="I24" s="167">
        <f>(C24*D24+H24)</f>
        <v>0</v>
      </c>
      <c r="J24" s="167"/>
      <c r="K24" s="167"/>
    </row>
    <row r="25" spans="1:11" x14ac:dyDescent="0.25">
      <c r="A25" s="123"/>
      <c r="B25" s="119" t="s">
        <v>306</v>
      </c>
      <c r="C25" s="124"/>
      <c r="D25" s="124">
        <f t="shared" si="0"/>
        <v>0</v>
      </c>
      <c r="E25" s="124"/>
      <c r="F25" s="124"/>
      <c r="G25" s="124"/>
      <c r="H25" s="124"/>
      <c r="I25" s="167">
        <f>(C25*D25+H25)</f>
        <v>0</v>
      </c>
      <c r="J25" s="167"/>
      <c r="K25" s="167"/>
    </row>
    <row r="26" spans="1:11" x14ac:dyDescent="0.25">
      <c r="A26" s="123"/>
      <c r="B26" s="119" t="s">
        <v>307</v>
      </c>
      <c r="C26" s="124"/>
      <c r="D26" s="124">
        <f t="shared" si="0"/>
        <v>0</v>
      </c>
      <c r="E26" s="124"/>
      <c r="F26" s="124"/>
      <c r="G26" s="124"/>
      <c r="H26" s="124"/>
      <c r="I26" s="167">
        <f>(C26*D26+H26)</f>
        <v>0</v>
      </c>
      <c r="J26" s="167"/>
      <c r="K26" s="167"/>
    </row>
    <row r="27" spans="1:11" x14ac:dyDescent="0.25">
      <c r="A27" s="123"/>
      <c r="B27" s="121" t="s">
        <v>505</v>
      </c>
      <c r="C27" s="121"/>
      <c r="D27" s="124">
        <f t="shared" si="0"/>
        <v>0</v>
      </c>
      <c r="E27" s="124"/>
      <c r="F27" s="124"/>
      <c r="G27" s="124"/>
      <c r="H27" s="124"/>
      <c r="I27" s="167">
        <f t="shared" si="1"/>
        <v>0</v>
      </c>
      <c r="J27" s="167"/>
      <c r="K27" s="167"/>
    </row>
    <row r="28" spans="1:11" ht="24.75" x14ac:dyDescent="0.25">
      <c r="A28" s="123"/>
      <c r="B28" s="119" t="s">
        <v>305</v>
      </c>
      <c r="C28" s="124"/>
      <c r="D28" s="124">
        <f t="shared" si="0"/>
        <v>0</v>
      </c>
      <c r="E28" s="124"/>
      <c r="F28" s="124"/>
      <c r="G28" s="124"/>
      <c r="H28" s="124"/>
      <c r="I28" s="167">
        <f>(C28*D28+H28)*4</f>
        <v>0</v>
      </c>
      <c r="J28" s="167"/>
      <c r="K28" s="167"/>
    </row>
    <row r="29" spans="1:11" x14ac:dyDescent="0.25">
      <c r="A29" s="123"/>
      <c r="B29" s="119" t="s">
        <v>306</v>
      </c>
      <c r="C29" s="124"/>
      <c r="D29" s="124">
        <f t="shared" si="0"/>
        <v>0</v>
      </c>
      <c r="E29" s="124"/>
      <c r="F29" s="124"/>
      <c r="G29" s="124"/>
      <c r="H29" s="124"/>
      <c r="I29" s="167">
        <f>(C29*D29+H29)*4</f>
        <v>0</v>
      </c>
      <c r="J29" s="167"/>
      <c r="K29" s="167"/>
    </row>
    <row r="30" spans="1:11" x14ac:dyDescent="0.25">
      <c r="A30" s="123"/>
      <c r="B30" s="119" t="s">
        <v>307</v>
      </c>
      <c r="C30" s="124"/>
      <c r="D30" s="124">
        <f t="shared" si="0"/>
        <v>0</v>
      </c>
      <c r="E30" s="124"/>
      <c r="F30" s="124"/>
      <c r="G30" s="124"/>
      <c r="H30" s="124"/>
      <c r="I30" s="167">
        <f>(C30*D30+H30)*4</f>
        <v>0</v>
      </c>
      <c r="J30" s="167"/>
      <c r="K30" s="167"/>
    </row>
    <row r="31" spans="1:11" x14ac:dyDescent="0.25">
      <c r="A31" s="123"/>
      <c r="B31" s="163"/>
      <c r="C31" s="124"/>
      <c r="D31" s="124">
        <f t="shared" si="0"/>
        <v>0</v>
      </c>
      <c r="E31" s="124"/>
      <c r="F31" s="124"/>
      <c r="G31" s="124"/>
      <c r="H31" s="124"/>
      <c r="I31" s="167">
        <f t="shared" si="1"/>
        <v>0</v>
      </c>
      <c r="J31" s="167"/>
      <c r="K31" s="167"/>
    </row>
    <row r="32" spans="1:11" x14ac:dyDescent="0.25">
      <c r="A32" s="123"/>
      <c r="B32" s="163"/>
      <c r="C32" s="124"/>
      <c r="D32" s="124">
        <f t="shared" si="0"/>
        <v>0</v>
      </c>
      <c r="E32" s="124"/>
      <c r="F32" s="124"/>
      <c r="G32" s="124"/>
      <c r="H32" s="124"/>
      <c r="I32" s="167">
        <f t="shared" si="1"/>
        <v>0</v>
      </c>
      <c r="J32" s="167"/>
      <c r="K32" s="167"/>
    </row>
    <row r="33" spans="1:11" x14ac:dyDescent="0.25">
      <c r="A33" s="123"/>
      <c r="B33" s="163"/>
      <c r="C33" s="124"/>
      <c r="D33" s="124">
        <f t="shared" si="0"/>
        <v>0</v>
      </c>
      <c r="E33" s="124"/>
      <c r="F33" s="124"/>
      <c r="G33" s="124"/>
      <c r="H33" s="124"/>
      <c r="I33" s="167">
        <f t="shared" si="1"/>
        <v>0</v>
      </c>
      <c r="J33" s="167"/>
      <c r="K33" s="167"/>
    </row>
    <row r="34" spans="1:11" x14ac:dyDescent="0.25">
      <c r="A34" s="123"/>
      <c r="B34" s="163"/>
      <c r="C34" s="124"/>
      <c r="D34" s="124">
        <f t="shared" si="0"/>
        <v>0</v>
      </c>
      <c r="E34" s="124"/>
      <c r="F34" s="124"/>
      <c r="G34" s="124"/>
      <c r="H34" s="124"/>
      <c r="I34" s="167">
        <f t="shared" si="1"/>
        <v>0</v>
      </c>
      <c r="J34" s="167"/>
      <c r="K34" s="167"/>
    </row>
    <row r="35" spans="1:11" ht="30" x14ac:dyDescent="0.25">
      <c r="A35" s="123"/>
      <c r="B35" s="163" t="s">
        <v>494</v>
      </c>
      <c r="C35" s="124"/>
      <c r="D35" s="124">
        <f t="shared" si="0"/>
        <v>0</v>
      </c>
      <c r="E35" s="124"/>
      <c r="F35" s="124"/>
      <c r="G35" s="124"/>
      <c r="H35" s="124"/>
      <c r="I35" s="167">
        <f>-C35*D35+H35</f>
        <v>0</v>
      </c>
      <c r="J35" s="167"/>
      <c r="K35" s="167"/>
    </row>
    <row r="36" spans="1:11" s="166" customFormat="1" x14ac:dyDescent="0.25">
      <c r="A36" s="164" t="s">
        <v>216</v>
      </c>
      <c r="B36" s="165"/>
      <c r="C36" s="165"/>
      <c r="D36" s="165"/>
      <c r="E36" s="165"/>
      <c r="F36" s="165"/>
      <c r="G36" s="165"/>
      <c r="H36" s="165"/>
      <c r="I36" s="168">
        <f>SUM(I20:I35)</f>
        <v>0</v>
      </c>
      <c r="J36" s="168">
        <f t="shared" ref="J36:K36" si="2">SUM(J20:J35)</f>
        <v>0</v>
      </c>
      <c r="K36" s="168">
        <f t="shared" si="2"/>
        <v>0</v>
      </c>
    </row>
    <row r="38" spans="1:11" s="66" customFormat="1" ht="14.25" x14ac:dyDescent="0.2">
      <c r="A38" s="66" t="s">
        <v>217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</row>
    <row r="40" spans="1:11" s="117" customFormat="1" ht="57" customHeight="1" x14ac:dyDescent="0.2">
      <c r="A40" s="125" t="s">
        <v>218</v>
      </c>
      <c r="B40" s="119" t="s">
        <v>219</v>
      </c>
      <c r="C40" s="119" t="s">
        <v>220</v>
      </c>
      <c r="D40" s="119" t="s">
        <v>221</v>
      </c>
      <c r="E40" s="119" t="s">
        <v>222</v>
      </c>
      <c r="F40" s="119" t="s">
        <v>223</v>
      </c>
      <c r="G40" s="119" t="s">
        <v>223</v>
      </c>
      <c r="H40" s="119" t="s">
        <v>223</v>
      </c>
      <c r="I40" s="126"/>
      <c r="J40" s="126"/>
      <c r="K40" s="126"/>
    </row>
    <row r="41" spans="1:11" s="348" customFormat="1" x14ac:dyDescent="0.25">
      <c r="A41" s="121">
        <v>1</v>
      </c>
      <c r="B41" s="121">
        <v>2</v>
      </c>
      <c r="C41" s="121">
        <v>3</v>
      </c>
      <c r="D41" s="121">
        <v>4</v>
      </c>
      <c r="E41" s="121">
        <v>5</v>
      </c>
      <c r="F41" s="121">
        <v>6</v>
      </c>
      <c r="G41" s="121">
        <v>7</v>
      </c>
      <c r="H41" s="121">
        <v>8</v>
      </c>
    </row>
    <row r="42" spans="1:11" x14ac:dyDescent="0.25">
      <c r="A42" s="123"/>
      <c r="B42" s="124"/>
      <c r="C42" s="124"/>
      <c r="D42" s="124"/>
      <c r="E42" s="124"/>
      <c r="F42" s="124"/>
      <c r="G42" s="124"/>
      <c r="H42" s="124"/>
    </row>
    <row r="43" spans="1:11" x14ac:dyDescent="0.25">
      <c r="A43" s="123"/>
      <c r="B43" s="124"/>
      <c r="C43" s="124"/>
      <c r="D43" s="124"/>
      <c r="E43" s="124"/>
      <c r="F43" s="124"/>
      <c r="G43" s="124"/>
      <c r="H43" s="124"/>
    </row>
    <row r="44" spans="1:11" x14ac:dyDescent="0.25">
      <c r="A44" s="123"/>
      <c r="B44" s="124"/>
      <c r="C44" s="124"/>
      <c r="D44" s="124"/>
      <c r="E44" s="124"/>
      <c r="F44" s="124"/>
      <c r="G44" s="124"/>
      <c r="H44" s="124"/>
    </row>
    <row r="45" spans="1:11" x14ac:dyDescent="0.25">
      <c r="A45" s="123"/>
      <c r="B45" s="124"/>
      <c r="C45" s="124"/>
      <c r="D45" s="124"/>
      <c r="E45" s="124"/>
      <c r="F45" s="124"/>
      <c r="G45" s="124"/>
      <c r="H45" s="124"/>
    </row>
    <row r="46" spans="1:11" x14ac:dyDescent="0.25">
      <c r="A46" s="123"/>
      <c r="B46" s="124"/>
      <c r="C46" s="124"/>
      <c r="D46" s="124"/>
      <c r="E46" s="124"/>
      <c r="F46" s="124"/>
      <c r="G46" s="124"/>
      <c r="H46" s="124"/>
    </row>
    <row r="47" spans="1:11" x14ac:dyDescent="0.25">
      <c r="A47" s="123"/>
      <c r="B47" s="124"/>
      <c r="C47" s="124"/>
      <c r="D47" s="124"/>
      <c r="E47" s="124"/>
      <c r="F47" s="124"/>
      <c r="G47" s="124"/>
      <c r="H47" s="124"/>
    </row>
    <row r="48" spans="1:11" x14ac:dyDescent="0.25">
      <c r="A48" s="123"/>
      <c r="B48" s="124"/>
      <c r="C48" s="124"/>
      <c r="D48" s="124"/>
      <c r="E48" s="124"/>
      <c r="F48" s="124"/>
      <c r="G48" s="124"/>
      <c r="H48" s="124"/>
    </row>
    <row r="50" spans="1:11" ht="44.25" customHeight="1" x14ac:dyDescent="0.25">
      <c r="A50" s="664" t="s">
        <v>224</v>
      </c>
      <c r="B50" s="664"/>
      <c r="C50" s="664"/>
      <c r="D50" s="664"/>
      <c r="E50" s="664"/>
      <c r="F50" s="664"/>
      <c r="G50" s="664"/>
      <c r="H50" s="664"/>
    </row>
    <row r="52" spans="1:11" ht="48.75" x14ac:dyDescent="0.25">
      <c r="A52" s="125" t="s">
        <v>218</v>
      </c>
      <c r="B52" s="665" t="s">
        <v>225</v>
      </c>
      <c r="C52" s="666"/>
      <c r="D52" s="667"/>
      <c r="E52" s="119" t="s">
        <v>226</v>
      </c>
      <c r="F52" s="119" t="s">
        <v>301</v>
      </c>
      <c r="G52" s="119" t="s">
        <v>302</v>
      </c>
      <c r="H52" s="119" t="s">
        <v>413</v>
      </c>
    </row>
    <row r="53" spans="1:11" x14ac:dyDescent="0.25">
      <c r="A53" s="121">
        <v>1</v>
      </c>
      <c r="B53" s="657">
        <v>2</v>
      </c>
      <c r="C53" s="668"/>
      <c r="D53" s="669"/>
      <c r="E53" s="121">
        <v>3</v>
      </c>
      <c r="F53" s="121">
        <v>4</v>
      </c>
      <c r="G53" s="121">
        <v>5</v>
      </c>
      <c r="H53" s="121">
        <v>6</v>
      </c>
    </row>
    <row r="54" spans="1:11" ht="30" customHeight="1" x14ac:dyDescent="0.25">
      <c r="A54" s="123">
        <v>1</v>
      </c>
      <c r="B54" s="670" t="s">
        <v>227</v>
      </c>
      <c r="C54" s="671"/>
      <c r="D54" s="672"/>
      <c r="E54" s="167"/>
      <c r="F54" s="167">
        <f>F56</f>
        <v>0</v>
      </c>
      <c r="G54" s="167">
        <f t="shared" ref="G54:H54" si="3">G56</f>
        <v>0</v>
      </c>
      <c r="H54" s="167">
        <f t="shared" si="3"/>
        <v>0</v>
      </c>
    </row>
    <row r="55" spans="1:11" ht="21" customHeight="1" x14ac:dyDescent="0.25">
      <c r="A55" s="123"/>
      <c r="B55" s="670" t="s">
        <v>29</v>
      </c>
      <c r="C55" s="671"/>
      <c r="D55" s="672"/>
      <c r="E55" s="167"/>
      <c r="F55" s="167"/>
      <c r="G55" s="167"/>
      <c r="H55" s="167"/>
    </row>
    <row r="56" spans="1:11" ht="21" customHeight="1" x14ac:dyDescent="0.25">
      <c r="A56" s="129"/>
      <c r="B56" s="670" t="s">
        <v>228</v>
      </c>
      <c r="C56" s="671"/>
      <c r="D56" s="672"/>
      <c r="E56" s="167">
        <f>I20+I21+I22+I24+I25+I26+I28+I29+I30</f>
        <v>0</v>
      </c>
      <c r="F56" s="167">
        <f>ROUND(E56*0.22,0)</f>
        <v>0</v>
      </c>
      <c r="G56" s="167">
        <f>ROUND(J36*0.22,0)</f>
        <v>0</v>
      </c>
      <c r="H56" s="167">
        <f>ROUND(K36*0.22,0)</f>
        <v>0</v>
      </c>
    </row>
    <row r="57" spans="1:11" ht="27.75" customHeight="1" x14ac:dyDescent="0.25">
      <c r="A57" s="123">
        <v>2</v>
      </c>
      <c r="B57" s="670" t="s">
        <v>229</v>
      </c>
      <c r="C57" s="671"/>
      <c r="D57" s="672"/>
      <c r="E57" s="167"/>
      <c r="F57" s="167">
        <f>F58+F59</f>
        <v>0</v>
      </c>
      <c r="G57" s="167">
        <f t="shared" ref="G57:H57" si="4">G58+G59</f>
        <v>0</v>
      </c>
      <c r="H57" s="167">
        <f t="shared" si="4"/>
        <v>0</v>
      </c>
    </row>
    <row r="58" spans="1:11" ht="42" customHeight="1" x14ac:dyDescent="0.25">
      <c r="A58" s="123"/>
      <c r="B58" s="670" t="s">
        <v>230</v>
      </c>
      <c r="C58" s="671"/>
      <c r="D58" s="672"/>
      <c r="E58" s="167">
        <f>E56</f>
        <v>0</v>
      </c>
      <c r="F58" s="167">
        <f>ROUND(E58*0.029,0)</f>
        <v>0</v>
      </c>
      <c r="G58" s="167">
        <f>ROUND(J36*0.029,0)</f>
        <v>0</v>
      </c>
      <c r="H58" s="167">
        <f>ROUND(K36*0.029,0)</f>
        <v>0</v>
      </c>
    </row>
    <row r="59" spans="1:11" ht="39" customHeight="1" x14ac:dyDescent="0.25">
      <c r="A59" s="123"/>
      <c r="B59" s="670" t="s">
        <v>231</v>
      </c>
      <c r="C59" s="671"/>
      <c r="D59" s="672"/>
      <c r="E59" s="167">
        <f>E58</f>
        <v>0</v>
      </c>
      <c r="F59" s="167">
        <f>ROUND(E59*0.002,0)</f>
        <v>0</v>
      </c>
      <c r="G59" s="167">
        <f>ROUND(J36*0.002,0)</f>
        <v>0</v>
      </c>
      <c r="H59" s="167">
        <f>ROUND(K36*0.002,0)</f>
        <v>0</v>
      </c>
    </row>
    <row r="60" spans="1:11" ht="35.25" customHeight="1" x14ac:dyDescent="0.25">
      <c r="A60" s="123">
        <v>3</v>
      </c>
      <c r="B60" s="670" t="s">
        <v>232</v>
      </c>
      <c r="C60" s="671"/>
      <c r="D60" s="672"/>
      <c r="E60" s="167">
        <f>E59</f>
        <v>0</v>
      </c>
      <c r="F60" s="167">
        <f>ROUND(E60*0.051,0)</f>
        <v>0</v>
      </c>
      <c r="G60" s="167">
        <f>ROUND(J36*0.051,0)</f>
        <v>0</v>
      </c>
      <c r="H60" s="167">
        <f>ROUND(K36*0.051,0)</f>
        <v>0</v>
      </c>
    </row>
    <row r="61" spans="1:11" s="166" customFormat="1" x14ac:dyDescent="0.25">
      <c r="A61" s="164"/>
      <c r="B61" s="673" t="s">
        <v>216</v>
      </c>
      <c r="C61" s="673"/>
      <c r="D61" s="673"/>
      <c r="E61" s="168"/>
      <c r="F61" s="168">
        <f>F54+F57+F60</f>
        <v>0</v>
      </c>
      <c r="G61" s="168">
        <f t="shared" ref="G61:H61" si="5">G54+G57+G60</f>
        <v>0</v>
      </c>
      <c r="H61" s="168">
        <f t="shared" si="5"/>
        <v>0</v>
      </c>
      <c r="I61" s="169"/>
      <c r="J61" s="169"/>
      <c r="K61" s="169"/>
    </row>
    <row r="63" spans="1:11" s="66" customFormat="1" ht="14.25" x14ac:dyDescent="0.2">
      <c r="A63" s="66" t="s">
        <v>233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</row>
    <row r="65" spans="1:11" ht="48.75" customHeight="1" x14ac:dyDescent="0.25">
      <c r="A65" s="125" t="s">
        <v>218</v>
      </c>
      <c r="B65" s="665" t="s">
        <v>0</v>
      </c>
      <c r="C65" s="667"/>
      <c r="D65" s="119" t="s">
        <v>234</v>
      </c>
      <c r="E65" s="119" t="s">
        <v>235</v>
      </c>
      <c r="F65" s="119" t="s">
        <v>303</v>
      </c>
      <c r="G65" s="119" t="s">
        <v>304</v>
      </c>
      <c r="H65" s="119" t="s">
        <v>414</v>
      </c>
    </row>
    <row r="66" spans="1:11" x14ac:dyDescent="0.25">
      <c r="A66" s="121">
        <v>1</v>
      </c>
      <c r="B66" s="657">
        <v>2</v>
      </c>
      <c r="C66" s="669"/>
      <c r="D66" s="121">
        <v>3</v>
      </c>
      <c r="E66" s="121">
        <v>4</v>
      </c>
      <c r="F66" s="121">
        <v>5</v>
      </c>
      <c r="G66" s="121">
        <v>6</v>
      </c>
      <c r="H66" s="121">
        <v>7</v>
      </c>
    </row>
    <row r="67" spans="1:11" x14ac:dyDescent="0.25">
      <c r="A67" s="123">
        <v>1</v>
      </c>
      <c r="B67" s="657" t="s">
        <v>310</v>
      </c>
      <c r="C67" s="669"/>
      <c r="D67" s="124"/>
      <c r="E67" s="124"/>
      <c r="F67" s="167">
        <f>D67*E67</f>
        <v>0</v>
      </c>
      <c r="G67" s="167"/>
      <c r="H67" s="167"/>
    </row>
    <row r="68" spans="1:11" x14ac:dyDescent="0.25">
      <c r="A68" s="123">
        <v>2</v>
      </c>
      <c r="B68" s="657" t="s">
        <v>350</v>
      </c>
      <c r="C68" s="669"/>
      <c r="D68" s="124"/>
      <c r="E68" s="124"/>
      <c r="F68" s="167">
        <f t="shared" ref="F68:F72" si="6">D68*E68</f>
        <v>0</v>
      </c>
      <c r="G68" s="167"/>
      <c r="H68" s="167"/>
    </row>
    <row r="69" spans="1:11" x14ac:dyDescent="0.25">
      <c r="A69" s="123"/>
      <c r="B69" s="657"/>
      <c r="C69" s="669"/>
      <c r="D69" s="124"/>
      <c r="E69" s="124"/>
      <c r="F69" s="167">
        <f t="shared" si="6"/>
        <v>0</v>
      </c>
      <c r="G69" s="167"/>
      <c r="H69" s="167"/>
    </row>
    <row r="70" spans="1:11" x14ac:dyDescent="0.25">
      <c r="A70" s="123"/>
      <c r="B70" s="657"/>
      <c r="C70" s="669"/>
      <c r="D70" s="124"/>
      <c r="E70" s="124"/>
      <c r="F70" s="167">
        <f t="shared" si="6"/>
        <v>0</v>
      </c>
      <c r="G70" s="167"/>
      <c r="H70" s="167"/>
    </row>
    <row r="71" spans="1:11" x14ac:dyDescent="0.25">
      <c r="A71" s="123"/>
      <c r="B71" s="657"/>
      <c r="C71" s="669"/>
      <c r="D71" s="124"/>
      <c r="E71" s="124"/>
      <c r="F71" s="167">
        <f t="shared" si="6"/>
        <v>0</v>
      </c>
      <c r="G71" s="167"/>
      <c r="H71" s="167"/>
    </row>
    <row r="72" spans="1:11" x14ac:dyDescent="0.25">
      <c r="A72" s="123"/>
      <c r="B72" s="657"/>
      <c r="C72" s="669"/>
      <c r="D72" s="124"/>
      <c r="E72" s="124"/>
      <c r="F72" s="167">
        <f t="shared" si="6"/>
        <v>0</v>
      </c>
      <c r="G72" s="167"/>
      <c r="H72" s="167"/>
    </row>
    <row r="73" spans="1:11" s="166" customFormat="1" x14ac:dyDescent="0.25">
      <c r="A73" s="164"/>
      <c r="B73" s="676" t="s">
        <v>216</v>
      </c>
      <c r="C73" s="677"/>
      <c r="D73" s="165"/>
      <c r="E73" s="165"/>
      <c r="F73" s="168">
        <f>SUM(F67:F72)</f>
        <v>0</v>
      </c>
      <c r="G73" s="168">
        <f t="shared" ref="G73:H73" si="7">SUM(G67:G72)</f>
        <v>0</v>
      </c>
      <c r="H73" s="168">
        <f t="shared" si="7"/>
        <v>0</v>
      </c>
      <c r="I73" s="169"/>
      <c r="J73" s="169"/>
      <c r="K73" s="169"/>
    </row>
    <row r="75" spans="1:11" s="66" customFormat="1" ht="14.25" x14ac:dyDescent="0.2">
      <c r="A75" s="66" t="s">
        <v>236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</row>
    <row r="77" spans="1:11" ht="72.75" x14ac:dyDescent="0.25">
      <c r="A77" s="125" t="s">
        <v>218</v>
      </c>
      <c r="B77" s="665" t="s">
        <v>237</v>
      </c>
      <c r="C77" s="667"/>
      <c r="D77" s="119" t="s">
        <v>238</v>
      </c>
      <c r="E77" s="119" t="s">
        <v>239</v>
      </c>
      <c r="F77" s="119" t="s">
        <v>415</v>
      </c>
      <c r="G77" s="119" t="s">
        <v>416</v>
      </c>
      <c r="H77" s="119" t="s">
        <v>417</v>
      </c>
    </row>
    <row r="78" spans="1:11" x14ac:dyDescent="0.25">
      <c r="A78" s="121">
        <v>1</v>
      </c>
      <c r="B78" s="657">
        <v>2</v>
      </c>
      <c r="C78" s="669"/>
      <c r="D78" s="121">
        <v>3</v>
      </c>
      <c r="E78" s="121">
        <v>4</v>
      </c>
      <c r="F78" s="121">
        <v>5</v>
      </c>
      <c r="G78" s="121">
        <v>6</v>
      </c>
      <c r="H78" s="121">
        <v>7</v>
      </c>
    </row>
    <row r="79" spans="1:11" x14ac:dyDescent="0.25">
      <c r="A79" s="123">
        <v>1</v>
      </c>
      <c r="B79" s="674" t="s">
        <v>311</v>
      </c>
      <c r="C79" s="675"/>
      <c r="D79" s="124"/>
      <c r="E79" s="170">
        <v>1.4999999999999999E-2</v>
      </c>
      <c r="F79" s="167">
        <f>ROUND(D79*E79,0)</f>
        <v>0</v>
      </c>
      <c r="G79" s="167">
        <f>F79</f>
        <v>0</v>
      </c>
      <c r="H79" s="167">
        <f>G79</f>
        <v>0</v>
      </c>
    </row>
    <row r="80" spans="1:11" x14ac:dyDescent="0.25">
      <c r="A80" s="123">
        <v>2</v>
      </c>
      <c r="B80" s="674" t="s">
        <v>312</v>
      </c>
      <c r="C80" s="675"/>
      <c r="D80" s="124"/>
      <c r="E80" s="170">
        <v>2.1999999999999999E-2</v>
      </c>
      <c r="F80" s="167">
        <f>ROUND(D80*E80,0)</f>
        <v>0</v>
      </c>
      <c r="G80" s="167">
        <f>F80</f>
        <v>0</v>
      </c>
      <c r="H80" s="167">
        <f>G80</f>
        <v>0</v>
      </c>
    </row>
    <row r="81" spans="1:11" x14ac:dyDescent="0.25">
      <c r="A81" s="123"/>
      <c r="B81" s="657"/>
      <c r="C81" s="669"/>
      <c r="D81" s="124"/>
      <c r="E81" s="124"/>
      <c r="F81" s="167"/>
      <c r="G81" s="167"/>
      <c r="H81" s="167"/>
    </row>
    <row r="82" spans="1:11" x14ac:dyDescent="0.25">
      <c r="A82" s="123"/>
      <c r="B82" s="657"/>
      <c r="C82" s="669"/>
      <c r="D82" s="124"/>
      <c r="E82" s="124"/>
      <c r="F82" s="167"/>
      <c r="G82" s="167"/>
      <c r="H82" s="167"/>
    </row>
    <row r="83" spans="1:11" x14ac:dyDescent="0.25">
      <c r="A83" s="123"/>
      <c r="B83" s="657"/>
      <c r="C83" s="669"/>
      <c r="D83" s="124"/>
      <c r="E83" s="124"/>
      <c r="F83" s="167"/>
      <c r="G83" s="167"/>
      <c r="H83" s="167"/>
    </row>
    <row r="84" spans="1:11" x14ac:dyDescent="0.25">
      <c r="A84" s="123"/>
      <c r="B84" s="657"/>
      <c r="C84" s="669"/>
      <c r="D84" s="124"/>
      <c r="E84" s="124"/>
      <c r="F84" s="167"/>
      <c r="G84" s="167"/>
      <c r="H84" s="167"/>
    </row>
    <row r="85" spans="1:11" s="166" customFormat="1" x14ac:dyDescent="0.25">
      <c r="A85" s="164"/>
      <c r="B85" s="676" t="s">
        <v>216</v>
      </c>
      <c r="C85" s="677"/>
      <c r="D85" s="165"/>
      <c r="E85" s="165"/>
      <c r="F85" s="168">
        <f>SUM(F79:F84)</f>
        <v>0</v>
      </c>
      <c r="G85" s="168">
        <f t="shared" ref="G85:H85" si="8">SUM(G79:G84)</f>
        <v>0</v>
      </c>
      <c r="H85" s="168">
        <f t="shared" si="8"/>
        <v>0</v>
      </c>
      <c r="I85" s="169"/>
      <c r="J85" s="169"/>
      <c r="K85" s="169"/>
    </row>
    <row r="87" spans="1:11" ht="28.5" customHeight="1" x14ac:dyDescent="0.25">
      <c r="A87" s="678" t="s">
        <v>240</v>
      </c>
      <c r="B87" s="678"/>
      <c r="C87" s="678"/>
      <c r="D87" s="678"/>
      <c r="E87" s="678"/>
      <c r="F87" s="678"/>
      <c r="G87" s="678"/>
      <c r="H87" s="678"/>
    </row>
    <row r="89" spans="1:11" ht="39.75" customHeight="1" x14ac:dyDescent="0.25">
      <c r="A89" s="125" t="s">
        <v>218</v>
      </c>
      <c r="B89" s="665" t="s">
        <v>0</v>
      </c>
      <c r="C89" s="667"/>
      <c r="D89" s="119" t="s">
        <v>241</v>
      </c>
      <c r="E89" s="119" t="s">
        <v>235</v>
      </c>
      <c r="F89" s="119" t="s">
        <v>242</v>
      </c>
      <c r="G89" s="119" t="s">
        <v>242</v>
      </c>
      <c r="H89" s="119" t="s">
        <v>242</v>
      </c>
    </row>
    <row r="90" spans="1:11" x14ac:dyDescent="0.25">
      <c r="A90" s="121">
        <v>1</v>
      </c>
      <c r="B90" s="657">
        <v>2</v>
      </c>
      <c r="C90" s="669"/>
      <c r="D90" s="121">
        <v>3</v>
      </c>
      <c r="E90" s="121">
        <v>4</v>
      </c>
      <c r="F90" s="121">
        <v>5</v>
      </c>
      <c r="G90" s="121">
        <v>6</v>
      </c>
      <c r="H90" s="121">
        <v>7</v>
      </c>
    </row>
    <row r="91" spans="1:11" x14ac:dyDescent="0.25">
      <c r="A91" s="123"/>
      <c r="B91" s="657"/>
      <c r="C91" s="669"/>
      <c r="D91" s="124"/>
      <c r="E91" s="124"/>
      <c r="F91" s="124"/>
      <c r="G91" s="124"/>
      <c r="H91" s="124"/>
    </row>
    <row r="92" spans="1:11" x14ac:dyDescent="0.25">
      <c r="A92" s="123"/>
      <c r="B92" s="657"/>
      <c r="C92" s="669"/>
      <c r="D92" s="124"/>
      <c r="E92" s="124"/>
      <c r="F92" s="124"/>
      <c r="G92" s="124"/>
      <c r="H92" s="124"/>
    </row>
    <row r="93" spans="1:11" x14ac:dyDescent="0.25">
      <c r="A93" s="123"/>
      <c r="B93" s="657"/>
      <c r="C93" s="669"/>
      <c r="D93" s="124"/>
      <c r="E93" s="124"/>
      <c r="F93" s="124"/>
      <c r="G93" s="124"/>
      <c r="H93" s="124"/>
    </row>
    <row r="94" spans="1:11" x14ac:dyDescent="0.25">
      <c r="A94" s="123"/>
      <c r="B94" s="657"/>
      <c r="C94" s="669"/>
      <c r="D94" s="124"/>
      <c r="E94" s="124"/>
      <c r="F94" s="124"/>
      <c r="G94" s="124"/>
      <c r="H94" s="124"/>
    </row>
    <row r="95" spans="1:11" x14ac:dyDescent="0.25">
      <c r="A95" s="123"/>
      <c r="B95" s="657"/>
      <c r="C95" s="669"/>
      <c r="D95" s="124"/>
      <c r="E95" s="124"/>
      <c r="F95" s="124"/>
      <c r="G95" s="124"/>
      <c r="H95" s="124"/>
    </row>
    <row r="96" spans="1:11" x14ac:dyDescent="0.25">
      <c r="A96" s="123"/>
      <c r="B96" s="657"/>
      <c r="C96" s="669"/>
      <c r="D96" s="124"/>
      <c r="E96" s="124"/>
      <c r="F96" s="124"/>
      <c r="G96" s="124"/>
      <c r="H96" s="124"/>
    </row>
    <row r="97" spans="1:11" x14ac:dyDescent="0.25">
      <c r="A97" s="123"/>
      <c r="B97" s="657" t="s">
        <v>216</v>
      </c>
      <c r="C97" s="669"/>
      <c r="D97" s="124"/>
      <c r="E97" s="124"/>
      <c r="F97" s="124"/>
      <c r="G97" s="124"/>
      <c r="H97" s="124"/>
    </row>
    <row r="99" spans="1:11" s="66" customFormat="1" ht="14.25" customHeight="1" x14ac:dyDescent="0.2">
      <c r="A99" s="66" t="s">
        <v>243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</row>
    <row r="100" spans="1:11" s="66" customFormat="1" ht="14.25" customHeight="1" x14ac:dyDescent="0.2">
      <c r="A100" s="66" t="s">
        <v>244</v>
      </c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</row>
    <row r="102" spans="1:11" ht="24.75" x14ac:dyDescent="0.25">
      <c r="A102" s="125" t="s">
        <v>218</v>
      </c>
      <c r="B102" s="665" t="s">
        <v>313</v>
      </c>
      <c r="C102" s="667"/>
      <c r="D102" s="119" t="s">
        <v>245</v>
      </c>
      <c r="E102" s="119" t="s">
        <v>246</v>
      </c>
      <c r="F102" s="119" t="s">
        <v>247</v>
      </c>
      <c r="G102" s="119" t="s">
        <v>303</v>
      </c>
      <c r="H102" s="119" t="s">
        <v>304</v>
      </c>
      <c r="I102" s="119" t="s">
        <v>414</v>
      </c>
    </row>
    <row r="103" spans="1:11" x14ac:dyDescent="0.25">
      <c r="A103" s="121">
        <v>1</v>
      </c>
      <c r="B103" s="657">
        <v>2</v>
      </c>
      <c r="C103" s="669"/>
      <c r="D103" s="121">
        <v>3</v>
      </c>
      <c r="E103" s="121">
        <v>4</v>
      </c>
      <c r="F103" s="121">
        <v>5</v>
      </c>
      <c r="G103" s="121">
        <v>6</v>
      </c>
      <c r="H103" s="121">
        <v>7</v>
      </c>
      <c r="I103" s="121">
        <v>8</v>
      </c>
    </row>
    <row r="104" spans="1:11" x14ac:dyDescent="0.25">
      <c r="A104" s="123"/>
      <c r="B104" s="674"/>
      <c r="C104" s="675"/>
      <c r="D104" s="124"/>
      <c r="E104" s="124"/>
      <c r="F104" s="124"/>
      <c r="G104" s="167"/>
      <c r="H104" s="167"/>
      <c r="I104" s="167"/>
    </row>
    <row r="105" spans="1:11" x14ac:dyDescent="0.25">
      <c r="A105" s="123"/>
      <c r="B105" s="674" t="s">
        <v>314</v>
      </c>
      <c r="C105" s="675"/>
      <c r="D105" s="124"/>
      <c r="E105" s="124"/>
      <c r="F105" s="124"/>
      <c r="G105" s="167">
        <f>D105*E105*F105</f>
        <v>0</v>
      </c>
      <c r="H105" s="167"/>
      <c r="I105" s="167"/>
    </row>
    <row r="106" spans="1:11" x14ac:dyDescent="0.25">
      <c r="A106" s="123"/>
      <c r="B106" s="352" t="s">
        <v>315</v>
      </c>
      <c r="C106" s="353"/>
      <c r="D106" s="124"/>
      <c r="E106" s="124"/>
      <c r="F106" s="124"/>
      <c r="G106" s="167">
        <f t="shared" ref="G106:G107" si="9">D106*E106*F106</f>
        <v>0</v>
      </c>
      <c r="H106" s="167"/>
      <c r="I106" s="167"/>
    </row>
    <row r="107" spans="1:11" x14ac:dyDescent="0.25">
      <c r="A107" s="123"/>
      <c r="B107" s="352" t="s">
        <v>316</v>
      </c>
      <c r="C107" s="353"/>
      <c r="D107" s="124"/>
      <c r="E107" s="124"/>
      <c r="F107" s="124"/>
      <c r="G107" s="167">
        <f t="shared" si="9"/>
        <v>0</v>
      </c>
      <c r="H107" s="167"/>
      <c r="I107" s="167"/>
    </row>
    <row r="108" spans="1:11" x14ac:dyDescent="0.25">
      <c r="A108" s="123"/>
      <c r="B108" s="657"/>
      <c r="C108" s="669"/>
      <c r="D108" s="124"/>
      <c r="E108" s="124"/>
      <c r="F108" s="124"/>
      <c r="G108" s="167"/>
      <c r="H108" s="167"/>
      <c r="I108" s="167"/>
    </row>
    <row r="109" spans="1:11" x14ac:dyDescent="0.25">
      <c r="A109" s="123"/>
      <c r="B109" s="657"/>
      <c r="C109" s="669"/>
      <c r="D109" s="124"/>
      <c r="E109" s="124"/>
      <c r="F109" s="124"/>
      <c r="G109" s="167"/>
      <c r="H109" s="167"/>
      <c r="I109" s="167"/>
    </row>
    <row r="110" spans="1:11" s="166" customFormat="1" x14ac:dyDescent="0.25">
      <c r="A110" s="164"/>
      <c r="B110" s="676" t="s">
        <v>216</v>
      </c>
      <c r="C110" s="677"/>
      <c r="D110" s="165"/>
      <c r="E110" s="165"/>
      <c r="F110" s="165"/>
      <c r="G110" s="168">
        <f>ROUND(SUM(G104:G109),0)</f>
        <v>0</v>
      </c>
      <c r="H110" s="168">
        <f t="shared" ref="H110:I110" si="10">SUM(H104:H109)</f>
        <v>0</v>
      </c>
      <c r="I110" s="168">
        <f t="shared" si="10"/>
        <v>0</v>
      </c>
      <c r="J110" s="169"/>
      <c r="K110" s="169"/>
    </row>
    <row r="112" spans="1:11" s="66" customFormat="1" ht="14.25" x14ac:dyDescent="0.2">
      <c r="A112" s="66" t="s">
        <v>248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</row>
    <row r="114" spans="1:11" ht="36.75" x14ac:dyDescent="0.25">
      <c r="A114" s="125" t="s">
        <v>218</v>
      </c>
      <c r="B114" s="665" t="s">
        <v>237</v>
      </c>
      <c r="C114" s="667"/>
      <c r="D114" s="119" t="s">
        <v>249</v>
      </c>
      <c r="E114" s="119" t="s">
        <v>250</v>
      </c>
      <c r="F114" s="119" t="s">
        <v>303</v>
      </c>
      <c r="G114" s="119" t="s">
        <v>304</v>
      </c>
      <c r="H114" s="119" t="s">
        <v>414</v>
      </c>
    </row>
    <row r="115" spans="1:11" x14ac:dyDescent="0.25">
      <c r="A115" s="121">
        <v>1</v>
      </c>
      <c r="B115" s="657">
        <v>2</v>
      </c>
      <c r="C115" s="669"/>
      <c r="D115" s="121">
        <v>3</v>
      </c>
      <c r="E115" s="121">
        <v>4</v>
      </c>
      <c r="F115" s="121">
        <v>5</v>
      </c>
      <c r="G115" s="121">
        <v>6</v>
      </c>
      <c r="H115" s="121">
        <v>7</v>
      </c>
    </row>
    <row r="116" spans="1:11" x14ac:dyDescent="0.25">
      <c r="A116" s="123">
        <v>1</v>
      </c>
      <c r="B116" s="657"/>
      <c r="C116" s="669"/>
      <c r="D116" s="124"/>
      <c r="E116" s="124"/>
      <c r="F116" s="124">
        <f>D116*E116</f>
        <v>0</v>
      </c>
      <c r="G116" s="124"/>
      <c r="H116" s="124"/>
    </row>
    <row r="117" spans="1:11" x14ac:dyDescent="0.25">
      <c r="A117" s="123"/>
      <c r="B117" s="657"/>
      <c r="C117" s="669"/>
      <c r="D117" s="124"/>
      <c r="E117" s="124"/>
      <c r="F117" s="124">
        <f t="shared" ref="F117:F121" si="11">D117*E117</f>
        <v>0</v>
      </c>
      <c r="G117" s="124"/>
      <c r="H117" s="124"/>
    </row>
    <row r="118" spans="1:11" x14ac:dyDescent="0.25">
      <c r="A118" s="123"/>
      <c r="B118" s="657"/>
      <c r="C118" s="669"/>
      <c r="D118" s="124"/>
      <c r="E118" s="124"/>
      <c r="F118" s="124">
        <f t="shared" si="11"/>
        <v>0</v>
      </c>
      <c r="G118" s="124"/>
      <c r="H118" s="124"/>
    </row>
    <row r="119" spans="1:11" x14ac:dyDescent="0.25">
      <c r="A119" s="123"/>
      <c r="B119" s="657"/>
      <c r="C119" s="669"/>
      <c r="D119" s="124"/>
      <c r="E119" s="124"/>
      <c r="F119" s="124">
        <f t="shared" si="11"/>
        <v>0</v>
      </c>
      <c r="G119" s="124"/>
      <c r="H119" s="124"/>
    </row>
    <row r="120" spans="1:11" x14ac:dyDescent="0.25">
      <c r="A120" s="123"/>
      <c r="B120" s="657"/>
      <c r="C120" s="669"/>
      <c r="D120" s="124"/>
      <c r="E120" s="124"/>
      <c r="F120" s="124">
        <f t="shared" si="11"/>
        <v>0</v>
      </c>
      <c r="G120" s="124"/>
      <c r="H120" s="124"/>
    </row>
    <row r="121" spans="1:11" x14ac:dyDescent="0.25">
      <c r="A121" s="123"/>
      <c r="B121" s="657"/>
      <c r="C121" s="669"/>
      <c r="D121" s="124"/>
      <c r="E121" s="124"/>
      <c r="F121" s="124">
        <f t="shared" si="11"/>
        <v>0</v>
      </c>
      <c r="G121" s="124"/>
      <c r="H121" s="124"/>
    </row>
    <row r="122" spans="1:11" s="166" customFormat="1" x14ac:dyDescent="0.25">
      <c r="A122" s="164"/>
      <c r="B122" s="676" t="s">
        <v>216</v>
      </c>
      <c r="C122" s="677"/>
      <c r="D122" s="165"/>
      <c r="E122" s="165"/>
      <c r="F122" s="165">
        <f>SUM(F116:F121)</f>
        <v>0</v>
      </c>
      <c r="G122" s="165">
        <f t="shared" ref="G122:H122" si="12">SUM(G116:G121)</f>
        <v>0</v>
      </c>
      <c r="H122" s="165">
        <f t="shared" si="12"/>
        <v>0</v>
      </c>
      <c r="I122" s="169"/>
      <c r="J122" s="169"/>
      <c r="K122" s="169"/>
    </row>
    <row r="124" spans="1:11" s="66" customFormat="1" ht="14.25" x14ac:dyDescent="0.2">
      <c r="A124" s="66" t="s">
        <v>251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</row>
    <row r="126" spans="1:11" ht="36.75" x14ac:dyDescent="0.25">
      <c r="A126" s="125" t="s">
        <v>218</v>
      </c>
      <c r="B126" s="665" t="s">
        <v>0</v>
      </c>
      <c r="C126" s="667"/>
      <c r="D126" s="119" t="s">
        <v>252</v>
      </c>
      <c r="E126" s="119" t="s">
        <v>253</v>
      </c>
      <c r="F126" s="119" t="s">
        <v>254</v>
      </c>
      <c r="G126" s="119" t="s">
        <v>303</v>
      </c>
      <c r="H126" s="119" t="s">
        <v>304</v>
      </c>
      <c r="I126" s="119" t="s">
        <v>414</v>
      </c>
    </row>
    <row r="127" spans="1:11" x14ac:dyDescent="0.25">
      <c r="A127" s="121">
        <v>1</v>
      </c>
      <c r="B127" s="657">
        <v>2</v>
      </c>
      <c r="C127" s="669"/>
      <c r="D127" s="121">
        <v>3</v>
      </c>
      <c r="E127" s="121">
        <v>4</v>
      </c>
      <c r="F127" s="121">
        <v>5</v>
      </c>
      <c r="G127" s="121">
        <v>6</v>
      </c>
      <c r="H127" s="121">
        <v>7</v>
      </c>
      <c r="I127" s="121">
        <v>8</v>
      </c>
    </row>
    <row r="128" spans="1:11" x14ac:dyDescent="0.25">
      <c r="A128" s="123"/>
      <c r="B128" s="657"/>
      <c r="C128" s="669"/>
      <c r="D128" s="124"/>
      <c r="E128" s="124"/>
      <c r="F128" s="124"/>
      <c r="G128" s="124">
        <f>D128*E128*F128</f>
        <v>0</v>
      </c>
      <c r="H128" s="124"/>
      <c r="I128" s="124"/>
    </row>
    <row r="129" spans="1:11" x14ac:dyDescent="0.25">
      <c r="A129" s="123"/>
      <c r="B129" s="657"/>
      <c r="C129" s="669"/>
      <c r="D129" s="124"/>
      <c r="E129" s="124"/>
      <c r="F129" s="124"/>
      <c r="G129" s="124">
        <f t="shared" ref="G129:G133" si="13">D129*E129*F129</f>
        <v>0</v>
      </c>
      <c r="H129" s="124"/>
      <c r="I129" s="124"/>
    </row>
    <row r="130" spans="1:11" x14ac:dyDescent="0.25">
      <c r="A130" s="123"/>
      <c r="B130" s="657"/>
      <c r="C130" s="669"/>
      <c r="D130" s="124"/>
      <c r="E130" s="124"/>
      <c r="F130" s="124"/>
      <c r="G130" s="124">
        <f t="shared" si="13"/>
        <v>0</v>
      </c>
      <c r="H130" s="124"/>
      <c r="I130" s="124"/>
    </row>
    <row r="131" spans="1:11" x14ac:dyDescent="0.25">
      <c r="A131" s="123"/>
      <c r="B131" s="657"/>
      <c r="C131" s="669"/>
      <c r="D131" s="124"/>
      <c r="E131" s="124"/>
      <c r="F131" s="124"/>
      <c r="G131" s="124">
        <f t="shared" si="13"/>
        <v>0</v>
      </c>
      <c r="H131" s="124"/>
      <c r="I131" s="124"/>
    </row>
    <row r="132" spans="1:11" x14ac:dyDescent="0.25">
      <c r="A132" s="123"/>
      <c r="B132" s="657"/>
      <c r="C132" s="669"/>
      <c r="D132" s="124"/>
      <c r="E132" s="124"/>
      <c r="F132" s="124"/>
      <c r="G132" s="124">
        <f t="shared" si="13"/>
        <v>0</v>
      </c>
      <c r="H132" s="124"/>
      <c r="I132" s="124"/>
    </row>
    <row r="133" spans="1:11" x14ac:dyDescent="0.25">
      <c r="A133" s="123"/>
      <c r="B133" s="657"/>
      <c r="C133" s="669"/>
      <c r="D133" s="124"/>
      <c r="E133" s="124"/>
      <c r="F133" s="124"/>
      <c r="G133" s="124">
        <f t="shared" si="13"/>
        <v>0</v>
      </c>
      <c r="H133" s="124"/>
      <c r="I133" s="124"/>
    </row>
    <row r="134" spans="1:11" s="166" customFormat="1" x14ac:dyDescent="0.25">
      <c r="A134" s="164"/>
      <c r="B134" s="676" t="s">
        <v>216</v>
      </c>
      <c r="C134" s="677"/>
      <c r="D134" s="165"/>
      <c r="E134" s="165"/>
      <c r="F134" s="165"/>
      <c r="G134" s="165">
        <f>SUM(G128:G133)</f>
        <v>0</v>
      </c>
      <c r="H134" s="165">
        <f t="shared" ref="H134:I134" si="14">SUM(H128:H133)</f>
        <v>0</v>
      </c>
      <c r="I134" s="165">
        <f t="shared" si="14"/>
        <v>0</v>
      </c>
      <c r="J134" s="169"/>
      <c r="K134" s="169"/>
    </row>
    <row r="136" spans="1:11" s="66" customFormat="1" ht="14.25" x14ac:dyDescent="0.2">
      <c r="A136" s="66" t="s">
        <v>255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</row>
    <row r="138" spans="1:11" ht="48.75" x14ac:dyDescent="0.25">
      <c r="A138" s="125" t="s">
        <v>218</v>
      </c>
      <c r="B138" s="665" t="s">
        <v>0</v>
      </c>
      <c r="C138" s="667"/>
      <c r="D138" s="119" t="s">
        <v>256</v>
      </c>
      <c r="E138" s="119" t="s">
        <v>257</v>
      </c>
      <c r="F138" s="119" t="s">
        <v>258</v>
      </c>
      <c r="G138" s="119" t="s">
        <v>258</v>
      </c>
      <c r="H138" s="119" t="s">
        <v>258</v>
      </c>
    </row>
    <row r="139" spans="1:11" x14ac:dyDescent="0.25">
      <c r="A139" s="121">
        <v>1</v>
      </c>
      <c r="B139" s="657">
        <v>2</v>
      </c>
      <c r="C139" s="669"/>
      <c r="D139" s="121">
        <v>3</v>
      </c>
      <c r="E139" s="121">
        <v>4</v>
      </c>
      <c r="F139" s="121">
        <v>5</v>
      </c>
      <c r="G139" s="121">
        <v>6</v>
      </c>
      <c r="H139" s="121">
        <v>7</v>
      </c>
    </row>
    <row r="140" spans="1:11" x14ac:dyDescent="0.25">
      <c r="A140" s="123"/>
      <c r="B140" s="657"/>
      <c r="C140" s="669"/>
      <c r="D140" s="124"/>
      <c r="E140" s="124"/>
      <c r="F140" s="124"/>
      <c r="G140" s="124"/>
      <c r="H140" s="124"/>
    </row>
    <row r="141" spans="1:11" x14ac:dyDescent="0.25">
      <c r="A141" s="123"/>
      <c r="B141" s="657"/>
      <c r="C141" s="669"/>
      <c r="D141" s="124"/>
      <c r="E141" s="124"/>
      <c r="F141" s="124"/>
      <c r="G141" s="124"/>
      <c r="H141" s="124"/>
    </row>
    <row r="142" spans="1:11" x14ac:dyDescent="0.25">
      <c r="A142" s="123"/>
      <c r="B142" s="657"/>
      <c r="C142" s="669"/>
      <c r="D142" s="124"/>
      <c r="E142" s="124"/>
      <c r="F142" s="124"/>
      <c r="G142" s="124"/>
      <c r="H142" s="124"/>
    </row>
    <row r="143" spans="1:11" x14ac:dyDescent="0.25">
      <c r="A143" s="123"/>
      <c r="B143" s="657"/>
      <c r="C143" s="669"/>
      <c r="D143" s="124"/>
      <c r="E143" s="124"/>
      <c r="F143" s="124"/>
      <c r="G143" s="124"/>
      <c r="H143" s="124"/>
    </row>
    <row r="144" spans="1:11" x14ac:dyDescent="0.25">
      <c r="A144" s="123"/>
      <c r="B144" s="657"/>
      <c r="C144" s="669"/>
      <c r="D144" s="124"/>
      <c r="E144" s="124"/>
      <c r="F144" s="124"/>
      <c r="G144" s="124"/>
      <c r="H144" s="124"/>
    </row>
    <row r="145" spans="1:21" x14ac:dyDescent="0.25">
      <c r="A145" s="123"/>
      <c r="B145" s="657"/>
      <c r="C145" s="669"/>
      <c r="D145" s="124"/>
      <c r="E145" s="124"/>
      <c r="F145" s="124"/>
      <c r="G145" s="124"/>
      <c r="H145" s="124"/>
    </row>
    <row r="146" spans="1:21" s="166" customFormat="1" x14ac:dyDescent="0.25">
      <c r="A146" s="164"/>
      <c r="B146" s="676" t="s">
        <v>216</v>
      </c>
      <c r="C146" s="677"/>
      <c r="D146" s="165"/>
      <c r="E146" s="165"/>
      <c r="F146" s="165">
        <f>SUM(F140:F145)</f>
        <v>0</v>
      </c>
      <c r="G146" s="165">
        <f t="shared" ref="G146:H146" si="15">SUM(G140:G145)</f>
        <v>0</v>
      </c>
      <c r="H146" s="165">
        <f t="shared" si="15"/>
        <v>0</v>
      </c>
      <c r="I146" s="169"/>
      <c r="J146" s="169"/>
      <c r="K146" s="169"/>
    </row>
    <row r="148" spans="1:21" s="66" customFormat="1" ht="14.25" x14ac:dyDescent="0.2">
      <c r="A148" s="66" t="s">
        <v>259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</row>
    <row r="150" spans="1:21" ht="24.75" x14ac:dyDescent="0.25">
      <c r="A150" s="125" t="s">
        <v>218</v>
      </c>
      <c r="B150" s="665" t="s">
        <v>0</v>
      </c>
      <c r="C150" s="667"/>
      <c r="D150" s="119" t="s">
        <v>260</v>
      </c>
      <c r="E150" s="119" t="s">
        <v>261</v>
      </c>
      <c r="F150" s="119" t="s">
        <v>303</v>
      </c>
      <c r="G150" s="119" t="s">
        <v>304</v>
      </c>
      <c r="H150" s="119" t="s">
        <v>414</v>
      </c>
    </row>
    <row r="151" spans="1:21" s="112" customFormat="1" x14ac:dyDescent="0.25">
      <c r="A151" s="121">
        <v>1</v>
      </c>
      <c r="B151" s="657">
        <v>2</v>
      </c>
      <c r="C151" s="669"/>
      <c r="D151" s="121">
        <v>3</v>
      </c>
      <c r="E151" s="121">
        <v>4</v>
      </c>
      <c r="F151" s="121">
        <v>5</v>
      </c>
      <c r="G151" s="121">
        <v>6</v>
      </c>
      <c r="H151" s="121">
        <v>7</v>
      </c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s="112" customFormat="1" x14ac:dyDescent="0.25">
      <c r="A152" s="123">
        <v>1</v>
      </c>
      <c r="B152" s="657" t="s">
        <v>523</v>
      </c>
      <c r="C152" s="669"/>
      <c r="D152" s="124"/>
      <c r="E152" s="124"/>
      <c r="F152" s="124">
        <f>E152*D152</f>
        <v>0</v>
      </c>
      <c r="G152" s="167">
        <v>1500000</v>
      </c>
      <c r="H152" s="124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s="112" customFormat="1" x14ac:dyDescent="0.25">
      <c r="A153" s="123"/>
      <c r="B153" s="657"/>
      <c r="C153" s="669"/>
      <c r="D153" s="124"/>
      <c r="E153" s="124"/>
      <c r="F153" s="124">
        <f t="shared" ref="F153:F169" si="16">E153*D153</f>
        <v>0</v>
      </c>
      <c r="G153" s="124"/>
      <c r="H153" s="124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s="112" customFormat="1" x14ac:dyDescent="0.25">
      <c r="A154" s="123"/>
      <c r="B154" s="350"/>
      <c r="C154" s="351"/>
      <c r="D154" s="124"/>
      <c r="E154" s="124"/>
      <c r="F154" s="124">
        <f t="shared" si="16"/>
        <v>0</v>
      </c>
      <c r="G154" s="124"/>
      <c r="H154" s="124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s="112" customFormat="1" x14ac:dyDescent="0.25">
      <c r="A155" s="123"/>
      <c r="B155" s="350"/>
      <c r="C155" s="351"/>
      <c r="D155" s="124"/>
      <c r="E155" s="124"/>
      <c r="F155" s="124">
        <f t="shared" si="16"/>
        <v>0</v>
      </c>
      <c r="G155" s="124"/>
      <c r="H155" s="124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s="112" customFormat="1" x14ac:dyDescent="0.25">
      <c r="A156" s="123"/>
      <c r="B156" s="350"/>
      <c r="C156" s="351"/>
      <c r="D156" s="124"/>
      <c r="E156" s="124"/>
      <c r="F156" s="124">
        <f t="shared" si="16"/>
        <v>0</v>
      </c>
      <c r="G156" s="124"/>
      <c r="H156" s="124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s="112" customFormat="1" x14ac:dyDescent="0.25">
      <c r="A157" s="123"/>
      <c r="B157" s="350"/>
      <c r="C157" s="351"/>
      <c r="D157" s="124"/>
      <c r="E157" s="124"/>
      <c r="F157" s="124">
        <f t="shared" si="16"/>
        <v>0</v>
      </c>
      <c r="G157" s="124"/>
      <c r="H157" s="124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s="112" customFormat="1" x14ac:dyDescent="0.25">
      <c r="A158" s="123"/>
      <c r="B158" s="350"/>
      <c r="C158" s="351"/>
      <c r="D158" s="124"/>
      <c r="E158" s="124"/>
      <c r="F158" s="124">
        <f t="shared" si="16"/>
        <v>0</v>
      </c>
      <c r="G158" s="124"/>
      <c r="H158" s="124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s="112" customFormat="1" x14ac:dyDescent="0.25">
      <c r="A159" s="123"/>
      <c r="B159" s="350"/>
      <c r="C159" s="351"/>
      <c r="D159" s="124"/>
      <c r="E159" s="124"/>
      <c r="F159" s="124">
        <f t="shared" si="16"/>
        <v>0</v>
      </c>
      <c r="G159" s="124"/>
      <c r="H159" s="124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s="112" customFormat="1" x14ac:dyDescent="0.25">
      <c r="A160" s="123"/>
      <c r="B160" s="350"/>
      <c r="C160" s="351"/>
      <c r="D160" s="124"/>
      <c r="E160" s="124"/>
      <c r="F160" s="124">
        <f t="shared" si="16"/>
        <v>0</v>
      </c>
      <c r="G160" s="124"/>
      <c r="H160" s="124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s="112" customFormat="1" x14ac:dyDescent="0.25">
      <c r="A161" s="123"/>
      <c r="B161" s="350"/>
      <c r="C161" s="351"/>
      <c r="D161" s="124"/>
      <c r="E161" s="124"/>
      <c r="F161" s="124">
        <f t="shared" si="16"/>
        <v>0</v>
      </c>
      <c r="G161" s="124"/>
      <c r="H161" s="124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s="112" customFormat="1" x14ac:dyDescent="0.25">
      <c r="A162" s="123"/>
      <c r="B162" s="350"/>
      <c r="C162" s="351"/>
      <c r="D162" s="124"/>
      <c r="E162" s="124"/>
      <c r="F162" s="124">
        <f t="shared" si="16"/>
        <v>0</v>
      </c>
      <c r="G162" s="124"/>
      <c r="H162" s="124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s="112" customFormat="1" x14ac:dyDescent="0.25">
      <c r="A163" s="123"/>
      <c r="B163" s="350"/>
      <c r="C163" s="351"/>
      <c r="D163" s="124"/>
      <c r="E163" s="124"/>
      <c r="F163" s="124">
        <f t="shared" si="16"/>
        <v>0</v>
      </c>
      <c r="G163" s="124"/>
      <c r="H163" s="124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s="112" customFormat="1" x14ac:dyDescent="0.25">
      <c r="A164" s="123"/>
      <c r="B164" s="350"/>
      <c r="C164" s="351"/>
      <c r="D164" s="124"/>
      <c r="E164" s="124"/>
      <c r="F164" s="124">
        <f t="shared" si="16"/>
        <v>0</v>
      </c>
      <c r="G164" s="124"/>
      <c r="H164" s="124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s="112" customFormat="1" x14ac:dyDescent="0.25">
      <c r="A165" s="123"/>
      <c r="B165" s="350"/>
      <c r="C165" s="351"/>
      <c r="D165" s="124"/>
      <c r="E165" s="124"/>
      <c r="F165" s="124">
        <f t="shared" si="16"/>
        <v>0</v>
      </c>
      <c r="G165" s="124"/>
      <c r="H165" s="124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s="112" customFormat="1" x14ac:dyDescent="0.25">
      <c r="A166" s="123"/>
      <c r="B166" s="657"/>
      <c r="C166" s="669"/>
      <c r="D166" s="124"/>
      <c r="E166" s="124"/>
      <c r="F166" s="124">
        <f t="shared" si="16"/>
        <v>0</v>
      </c>
      <c r="G166" s="124"/>
      <c r="H166" s="124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x14ac:dyDescent="0.25">
      <c r="A167" s="123"/>
      <c r="B167" s="657"/>
      <c r="C167" s="669"/>
      <c r="D167" s="124"/>
      <c r="E167" s="124"/>
      <c r="F167" s="124">
        <f t="shared" si="16"/>
        <v>0</v>
      </c>
      <c r="G167" s="124"/>
      <c r="H167" s="124"/>
    </row>
    <row r="168" spans="1:21" x14ac:dyDescent="0.25">
      <c r="A168" s="123"/>
      <c r="B168" s="657"/>
      <c r="C168" s="669"/>
      <c r="D168" s="124"/>
      <c r="E168" s="124"/>
      <c r="F168" s="124">
        <f t="shared" si="16"/>
        <v>0</v>
      </c>
      <c r="G168" s="124"/>
      <c r="H168" s="124"/>
    </row>
    <row r="169" spans="1:21" x14ac:dyDescent="0.25">
      <c r="A169" s="123"/>
      <c r="B169" s="657"/>
      <c r="C169" s="669"/>
      <c r="D169" s="124"/>
      <c r="E169" s="124"/>
      <c r="F169" s="124">
        <f t="shared" si="16"/>
        <v>0</v>
      </c>
      <c r="G169" s="124"/>
      <c r="H169" s="124"/>
    </row>
    <row r="170" spans="1:21" s="166" customFormat="1" x14ac:dyDescent="0.25">
      <c r="A170" s="164"/>
      <c r="B170" s="676" t="s">
        <v>216</v>
      </c>
      <c r="C170" s="677"/>
      <c r="D170" s="165"/>
      <c r="E170" s="165"/>
      <c r="F170" s="165">
        <f>SUM(F152:F169)</f>
        <v>0</v>
      </c>
      <c r="G170" s="165">
        <f t="shared" ref="G170:H170" si="17">SUM(G152:G169)</f>
        <v>1500000</v>
      </c>
      <c r="H170" s="165">
        <f t="shared" si="17"/>
        <v>0</v>
      </c>
      <c r="I170" s="169"/>
      <c r="J170" s="169"/>
      <c r="K170" s="169"/>
    </row>
    <row r="172" spans="1:21" s="66" customFormat="1" ht="14.25" x14ac:dyDescent="0.2">
      <c r="A172" s="66" t="s">
        <v>262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</row>
    <row r="174" spans="1:21" ht="24.75" x14ac:dyDescent="0.25">
      <c r="A174" s="125" t="s">
        <v>218</v>
      </c>
      <c r="B174" s="665" t="s">
        <v>237</v>
      </c>
      <c r="C174" s="667"/>
      <c r="D174" s="119" t="s">
        <v>260</v>
      </c>
      <c r="E174" s="119" t="s">
        <v>261</v>
      </c>
      <c r="F174" s="119" t="s">
        <v>303</v>
      </c>
      <c r="G174" s="119" t="s">
        <v>304</v>
      </c>
      <c r="H174" s="119" t="s">
        <v>414</v>
      </c>
    </row>
    <row r="175" spans="1:21" x14ac:dyDescent="0.25">
      <c r="A175" s="121">
        <v>1</v>
      </c>
      <c r="B175" s="657">
        <v>2</v>
      </c>
      <c r="C175" s="669"/>
      <c r="D175" s="121">
        <v>3</v>
      </c>
      <c r="E175" s="121">
        <v>4</v>
      </c>
      <c r="F175" s="121">
        <v>5</v>
      </c>
      <c r="G175" s="121">
        <v>6</v>
      </c>
      <c r="H175" s="121">
        <v>7</v>
      </c>
    </row>
    <row r="176" spans="1:21" x14ac:dyDescent="0.25">
      <c r="A176" s="123">
        <v>1</v>
      </c>
      <c r="B176" s="657"/>
      <c r="C176" s="669"/>
      <c r="D176" s="124"/>
      <c r="E176" s="124"/>
      <c r="F176" s="124">
        <f>E176*D176</f>
        <v>0</v>
      </c>
      <c r="G176" s="124"/>
      <c r="H176" s="124"/>
    </row>
    <row r="177" spans="1:8" x14ac:dyDescent="0.25">
      <c r="A177" s="123"/>
      <c r="B177" s="657"/>
      <c r="C177" s="669"/>
      <c r="D177" s="124"/>
      <c r="E177" s="124"/>
      <c r="F177" s="124">
        <f t="shared" ref="F177:F195" si="18">E177*D177</f>
        <v>0</v>
      </c>
      <c r="G177" s="124"/>
      <c r="H177" s="124"/>
    </row>
    <row r="178" spans="1:8" x14ac:dyDescent="0.25">
      <c r="A178" s="123"/>
      <c r="B178" s="657"/>
      <c r="C178" s="669"/>
      <c r="D178" s="124"/>
      <c r="E178" s="124"/>
      <c r="F178" s="124">
        <f t="shared" si="18"/>
        <v>0</v>
      </c>
      <c r="G178" s="124"/>
      <c r="H178" s="124"/>
    </row>
    <row r="179" spans="1:8" x14ac:dyDescent="0.25">
      <c r="A179" s="123"/>
      <c r="B179" s="350"/>
      <c r="C179" s="351"/>
      <c r="D179" s="124"/>
      <c r="E179" s="124"/>
      <c r="F179" s="124">
        <f t="shared" si="18"/>
        <v>0</v>
      </c>
      <c r="G179" s="124"/>
      <c r="H179" s="124"/>
    </row>
    <row r="180" spans="1:8" x14ac:dyDescent="0.25">
      <c r="A180" s="123"/>
      <c r="B180" s="350"/>
      <c r="C180" s="351"/>
      <c r="D180" s="124"/>
      <c r="E180" s="124"/>
      <c r="F180" s="124">
        <f t="shared" si="18"/>
        <v>0</v>
      </c>
      <c r="G180" s="124"/>
      <c r="H180" s="124"/>
    </row>
    <row r="181" spans="1:8" x14ac:dyDescent="0.25">
      <c r="A181" s="123"/>
      <c r="B181" s="350"/>
      <c r="C181" s="351"/>
      <c r="D181" s="124"/>
      <c r="E181" s="124"/>
      <c r="F181" s="124">
        <f t="shared" si="18"/>
        <v>0</v>
      </c>
      <c r="G181" s="124"/>
      <c r="H181" s="124"/>
    </row>
    <row r="182" spans="1:8" x14ac:dyDescent="0.25">
      <c r="A182" s="123"/>
      <c r="B182" s="350"/>
      <c r="C182" s="351"/>
      <c r="D182" s="124"/>
      <c r="E182" s="124"/>
      <c r="F182" s="124">
        <f t="shared" si="18"/>
        <v>0</v>
      </c>
      <c r="G182" s="124"/>
      <c r="H182" s="124"/>
    </row>
    <row r="183" spans="1:8" x14ac:dyDescent="0.25">
      <c r="A183" s="123"/>
      <c r="B183" s="350"/>
      <c r="C183" s="351"/>
      <c r="D183" s="124"/>
      <c r="E183" s="124"/>
      <c r="F183" s="124">
        <f t="shared" si="18"/>
        <v>0</v>
      </c>
      <c r="G183" s="124"/>
      <c r="H183" s="124"/>
    </row>
    <row r="184" spans="1:8" x14ac:dyDescent="0.25">
      <c r="A184" s="123"/>
      <c r="B184" s="350"/>
      <c r="C184" s="351"/>
      <c r="D184" s="124"/>
      <c r="E184" s="124"/>
      <c r="F184" s="124">
        <f t="shared" si="18"/>
        <v>0</v>
      </c>
      <c r="G184" s="124"/>
      <c r="H184" s="124"/>
    </row>
    <row r="185" spans="1:8" x14ac:dyDescent="0.25">
      <c r="A185" s="123"/>
      <c r="B185" s="350"/>
      <c r="C185" s="351"/>
      <c r="D185" s="124"/>
      <c r="E185" s="124"/>
      <c r="F185" s="124">
        <f t="shared" si="18"/>
        <v>0</v>
      </c>
      <c r="G185" s="124"/>
      <c r="H185" s="124"/>
    </row>
    <row r="186" spans="1:8" x14ac:dyDescent="0.25">
      <c r="A186" s="123"/>
      <c r="B186" s="350"/>
      <c r="C186" s="351"/>
      <c r="D186" s="124"/>
      <c r="E186" s="124"/>
      <c r="F186" s="124">
        <f t="shared" si="18"/>
        <v>0</v>
      </c>
      <c r="G186" s="124"/>
      <c r="H186" s="124"/>
    </row>
    <row r="187" spans="1:8" x14ac:dyDescent="0.25">
      <c r="A187" s="123"/>
      <c r="B187" s="350"/>
      <c r="C187" s="351"/>
      <c r="D187" s="124"/>
      <c r="E187" s="124"/>
      <c r="F187" s="124">
        <f t="shared" si="18"/>
        <v>0</v>
      </c>
      <c r="G187" s="124"/>
      <c r="H187" s="124"/>
    </row>
    <row r="188" spans="1:8" x14ac:dyDescent="0.25">
      <c r="A188" s="123"/>
      <c r="B188" s="350"/>
      <c r="C188" s="351"/>
      <c r="D188" s="124"/>
      <c r="E188" s="124"/>
      <c r="F188" s="124">
        <f t="shared" si="18"/>
        <v>0</v>
      </c>
      <c r="G188" s="124"/>
      <c r="H188" s="124"/>
    </row>
    <row r="189" spans="1:8" x14ac:dyDescent="0.25">
      <c r="A189" s="123"/>
      <c r="B189" s="350"/>
      <c r="C189" s="351"/>
      <c r="D189" s="124"/>
      <c r="E189" s="124"/>
      <c r="F189" s="124">
        <f t="shared" si="18"/>
        <v>0</v>
      </c>
      <c r="G189" s="124"/>
      <c r="H189" s="124"/>
    </row>
    <row r="190" spans="1:8" x14ac:dyDescent="0.25">
      <c r="A190" s="123"/>
      <c r="B190" s="350"/>
      <c r="C190" s="351"/>
      <c r="D190" s="124"/>
      <c r="E190" s="124"/>
      <c r="F190" s="124">
        <f t="shared" si="18"/>
        <v>0</v>
      </c>
      <c r="G190" s="124"/>
      <c r="H190" s="124"/>
    </row>
    <row r="191" spans="1:8" x14ac:dyDescent="0.25">
      <c r="A191" s="123"/>
      <c r="B191" s="350"/>
      <c r="C191" s="351"/>
      <c r="D191" s="124"/>
      <c r="E191" s="124"/>
      <c r="F191" s="124">
        <f t="shared" si="18"/>
        <v>0</v>
      </c>
      <c r="G191" s="124"/>
      <c r="H191" s="124"/>
    </row>
    <row r="192" spans="1:8" x14ac:dyDescent="0.25">
      <c r="A192" s="123"/>
      <c r="B192" s="350"/>
      <c r="C192" s="351"/>
      <c r="D192" s="124"/>
      <c r="E192" s="124"/>
      <c r="F192" s="124">
        <f t="shared" si="18"/>
        <v>0</v>
      </c>
      <c r="G192" s="124"/>
      <c r="H192" s="124"/>
    </row>
    <row r="193" spans="1:21" x14ac:dyDescent="0.25">
      <c r="A193" s="123"/>
      <c r="B193" s="657"/>
      <c r="C193" s="669"/>
      <c r="D193" s="124"/>
      <c r="E193" s="124"/>
      <c r="F193" s="124">
        <f t="shared" si="18"/>
        <v>0</v>
      </c>
      <c r="G193" s="124"/>
      <c r="H193" s="124"/>
    </row>
    <row r="194" spans="1:21" x14ac:dyDescent="0.25">
      <c r="A194" s="123"/>
      <c r="B194" s="657"/>
      <c r="C194" s="669"/>
      <c r="D194" s="124"/>
      <c r="E194" s="124"/>
      <c r="F194" s="124">
        <f t="shared" si="18"/>
        <v>0</v>
      </c>
      <c r="G194" s="124"/>
      <c r="H194" s="124"/>
    </row>
    <row r="195" spans="1:21" x14ac:dyDescent="0.25">
      <c r="A195" s="123"/>
      <c r="B195" s="657"/>
      <c r="C195" s="669"/>
      <c r="D195" s="124"/>
      <c r="E195" s="124"/>
      <c r="F195" s="124">
        <f t="shared" si="18"/>
        <v>0</v>
      </c>
      <c r="G195" s="124"/>
      <c r="H195" s="124"/>
    </row>
    <row r="196" spans="1:21" s="166" customFormat="1" x14ac:dyDescent="0.25">
      <c r="A196" s="164"/>
      <c r="B196" s="676" t="s">
        <v>216</v>
      </c>
      <c r="C196" s="677"/>
      <c r="D196" s="165"/>
      <c r="E196" s="165"/>
      <c r="F196" s="165">
        <f>SUM(F176:F195)</f>
        <v>0</v>
      </c>
      <c r="G196" s="165">
        <f t="shared" ref="G196:H196" si="19">SUM(G176:G195)</f>
        <v>0</v>
      </c>
      <c r="H196" s="165">
        <f t="shared" si="19"/>
        <v>0</v>
      </c>
      <c r="I196" s="169"/>
      <c r="J196" s="169"/>
      <c r="K196" s="169"/>
    </row>
    <row r="198" spans="1:21" s="66" customFormat="1" ht="14.25" x14ac:dyDescent="0.2">
      <c r="A198" s="66" t="s">
        <v>263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</row>
    <row r="200" spans="1:21" s="112" customFormat="1" ht="24.75" x14ac:dyDescent="0.25">
      <c r="A200" s="125" t="s">
        <v>218</v>
      </c>
      <c r="B200" s="665" t="s">
        <v>237</v>
      </c>
      <c r="C200" s="667"/>
      <c r="D200" s="119" t="s">
        <v>256</v>
      </c>
      <c r="E200" s="119" t="s">
        <v>261</v>
      </c>
      <c r="F200" s="119" t="s">
        <v>303</v>
      </c>
      <c r="G200" s="119" t="s">
        <v>304</v>
      </c>
      <c r="H200" s="119" t="s">
        <v>414</v>
      </c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s="112" customFormat="1" x14ac:dyDescent="0.25">
      <c r="A201" s="121">
        <v>1</v>
      </c>
      <c r="B201" s="657">
        <v>2</v>
      </c>
      <c r="C201" s="669"/>
      <c r="D201" s="121">
        <v>3</v>
      </c>
      <c r="E201" s="121">
        <v>4</v>
      </c>
      <c r="F201" s="121">
        <v>5</v>
      </c>
      <c r="G201" s="121">
        <v>6</v>
      </c>
      <c r="H201" s="121">
        <v>7</v>
      </c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s="112" customFormat="1" x14ac:dyDescent="0.25">
      <c r="A202" s="123">
        <v>1</v>
      </c>
      <c r="B202" s="657" t="s">
        <v>510</v>
      </c>
      <c r="C202" s="669"/>
      <c r="D202" s="124">
        <v>6</v>
      </c>
      <c r="E202" s="124">
        <v>40000</v>
      </c>
      <c r="F202" s="124">
        <f>D202*E202</f>
        <v>240000</v>
      </c>
      <c r="G202" s="124"/>
      <c r="H202" s="124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s="112" customFormat="1" x14ac:dyDescent="0.25">
      <c r="A203" s="129"/>
      <c r="B203" s="674"/>
      <c r="C203" s="675"/>
      <c r="D203" s="124"/>
      <c r="E203" s="124"/>
      <c r="F203" s="124">
        <f t="shared" ref="F203:F223" si="20">D203*E203</f>
        <v>0</v>
      </c>
      <c r="G203" s="124"/>
      <c r="H203" s="124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s="112" customFormat="1" x14ac:dyDescent="0.25">
      <c r="A204" s="129"/>
      <c r="B204" s="350"/>
      <c r="C204" s="351"/>
      <c r="D204" s="124"/>
      <c r="E204" s="124"/>
      <c r="F204" s="124">
        <f t="shared" si="20"/>
        <v>0</v>
      </c>
      <c r="G204" s="124"/>
      <c r="H204" s="124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 s="112" customFormat="1" x14ac:dyDescent="0.25">
      <c r="A205" s="129"/>
      <c r="B205" s="350"/>
      <c r="C205" s="351"/>
      <c r="D205" s="124"/>
      <c r="E205" s="124"/>
      <c r="F205" s="124">
        <f t="shared" si="20"/>
        <v>0</v>
      </c>
      <c r="G205" s="124"/>
      <c r="H205" s="124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s="112" customFormat="1" x14ac:dyDescent="0.25">
      <c r="A206" s="129"/>
      <c r="B206" s="350"/>
      <c r="C206" s="351"/>
      <c r="D206" s="124"/>
      <c r="E206" s="124"/>
      <c r="F206" s="124">
        <f t="shared" si="20"/>
        <v>0</v>
      </c>
      <c r="G206" s="124"/>
      <c r="H206" s="124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s="112" customFormat="1" x14ac:dyDescent="0.25">
      <c r="A207" s="129"/>
      <c r="B207" s="350"/>
      <c r="C207" s="351"/>
      <c r="D207" s="124"/>
      <c r="E207" s="124"/>
      <c r="F207" s="124">
        <f t="shared" si="20"/>
        <v>0</v>
      </c>
      <c r="G207" s="124"/>
      <c r="H207" s="124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s="112" customFormat="1" x14ac:dyDescent="0.25">
      <c r="A208" s="129"/>
      <c r="B208" s="350"/>
      <c r="C208" s="351"/>
      <c r="D208" s="124"/>
      <c r="E208" s="124"/>
      <c r="F208" s="124">
        <f t="shared" si="20"/>
        <v>0</v>
      </c>
      <c r="G208" s="124"/>
      <c r="H208" s="124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s="112" customFormat="1" x14ac:dyDescent="0.25">
      <c r="A209" s="129"/>
      <c r="B209" s="350"/>
      <c r="C209" s="351"/>
      <c r="D209" s="124"/>
      <c r="E209" s="124"/>
      <c r="F209" s="124">
        <f t="shared" si="20"/>
        <v>0</v>
      </c>
      <c r="G209" s="124"/>
      <c r="H209" s="124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s="112" customFormat="1" x14ac:dyDescent="0.25">
      <c r="A210" s="129"/>
      <c r="B210" s="350"/>
      <c r="C210" s="351"/>
      <c r="D210" s="124"/>
      <c r="E210" s="124"/>
      <c r="F210" s="124">
        <f t="shared" si="20"/>
        <v>0</v>
      </c>
      <c r="G210" s="124"/>
      <c r="H210" s="124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s="112" customFormat="1" x14ac:dyDescent="0.25">
      <c r="A211" s="129"/>
      <c r="B211" s="350"/>
      <c r="C211" s="351"/>
      <c r="D211" s="124"/>
      <c r="E211" s="124"/>
      <c r="F211" s="124">
        <f t="shared" si="20"/>
        <v>0</v>
      </c>
      <c r="G211" s="124"/>
      <c r="H211" s="124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s="112" customFormat="1" x14ac:dyDescent="0.25">
      <c r="A212" s="129"/>
      <c r="B212" s="350"/>
      <c r="C212" s="351"/>
      <c r="D212" s="124"/>
      <c r="E212" s="124"/>
      <c r="F212" s="124">
        <f t="shared" si="20"/>
        <v>0</v>
      </c>
      <c r="G212" s="124"/>
      <c r="H212" s="124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s="112" customFormat="1" x14ac:dyDescent="0.25">
      <c r="A213" s="129"/>
      <c r="B213" s="350"/>
      <c r="C213" s="351"/>
      <c r="D213" s="124"/>
      <c r="E213" s="124"/>
      <c r="F213" s="124">
        <f t="shared" si="20"/>
        <v>0</v>
      </c>
      <c r="G213" s="124"/>
      <c r="H213" s="124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s="112" customFormat="1" x14ac:dyDescent="0.25">
      <c r="A214" s="129"/>
      <c r="B214" s="350"/>
      <c r="C214" s="351"/>
      <c r="D214" s="124"/>
      <c r="E214" s="124"/>
      <c r="F214" s="124">
        <f t="shared" si="20"/>
        <v>0</v>
      </c>
      <c r="G214" s="124"/>
      <c r="H214" s="124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x14ac:dyDescent="0.25">
      <c r="A215" s="129"/>
      <c r="B215" s="350"/>
      <c r="C215" s="351"/>
      <c r="D215" s="124"/>
      <c r="E215" s="124"/>
      <c r="F215" s="124">
        <f t="shared" si="20"/>
        <v>0</v>
      </c>
      <c r="G215" s="124"/>
      <c r="H215" s="124"/>
    </row>
    <row r="216" spans="1:21" x14ac:dyDescent="0.25">
      <c r="A216" s="129"/>
      <c r="B216" s="350"/>
      <c r="C216" s="351"/>
      <c r="D216" s="124"/>
      <c r="E216" s="124"/>
      <c r="F216" s="124">
        <f t="shared" si="20"/>
        <v>0</v>
      </c>
      <c r="G216" s="124"/>
      <c r="H216" s="124"/>
    </row>
    <row r="217" spans="1:21" x14ac:dyDescent="0.25">
      <c r="A217" s="129"/>
      <c r="B217" s="350"/>
      <c r="C217" s="351"/>
      <c r="D217" s="124"/>
      <c r="E217" s="124"/>
      <c r="F217" s="124">
        <f t="shared" si="20"/>
        <v>0</v>
      </c>
      <c r="G217" s="124"/>
      <c r="H217" s="124"/>
    </row>
    <row r="218" spans="1:21" x14ac:dyDescent="0.25">
      <c r="A218" s="129"/>
      <c r="B218" s="350"/>
      <c r="C218" s="351"/>
      <c r="D218" s="124"/>
      <c r="E218" s="124"/>
      <c r="F218" s="124">
        <f t="shared" si="20"/>
        <v>0</v>
      </c>
      <c r="G218" s="124"/>
      <c r="H218" s="124"/>
    </row>
    <row r="219" spans="1:21" x14ac:dyDescent="0.25">
      <c r="A219" s="129"/>
      <c r="B219" s="350"/>
      <c r="C219" s="351"/>
      <c r="D219" s="124"/>
      <c r="E219" s="124"/>
      <c r="F219" s="124">
        <f t="shared" si="20"/>
        <v>0</v>
      </c>
      <c r="G219" s="124"/>
      <c r="H219" s="124"/>
    </row>
    <row r="220" spans="1:21" x14ac:dyDescent="0.25">
      <c r="A220" s="123"/>
      <c r="B220" s="657"/>
      <c r="C220" s="669"/>
      <c r="D220" s="124"/>
      <c r="E220" s="124"/>
      <c r="F220" s="124">
        <f t="shared" si="20"/>
        <v>0</v>
      </c>
      <c r="G220" s="124"/>
      <c r="H220" s="124"/>
    </row>
    <row r="221" spans="1:21" x14ac:dyDescent="0.25">
      <c r="A221" s="123"/>
      <c r="B221" s="657"/>
      <c r="C221" s="669"/>
      <c r="D221" s="124"/>
      <c r="E221" s="124"/>
      <c r="F221" s="124">
        <f t="shared" si="20"/>
        <v>0</v>
      </c>
      <c r="G221" s="124"/>
      <c r="H221" s="124"/>
    </row>
    <row r="222" spans="1:21" x14ac:dyDescent="0.25">
      <c r="A222" s="123"/>
      <c r="B222" s="657"/>
      <c r="C222" s="669"/>
      <c r="D222" s="124"/>
      <c r="E222" s="124"/>
      <c r="F222" s="124">
        <f t="shared" si="20"/>
        <v>0</v>
      </c>
      <c r="G222" s="124"/>
      <c r="H222" s="124"/>
    </row>
    <row r="223" spans="1:21" x14ac:dyDescent="0.25">
      <c r="A223" s="123"/>
      <c r="B223" s="657"/>
      <c r="C223" s="669"/>
      <c r="D223" s="124"/>
      <c r="E223" s="124"/>
      <c r="F223" s="124">
        <f t="shared" si="20"/>
        <v>0</v>
      </c>
      <c r="G223" s="124"/>
      <c r="H223" s="124"/>
    </row>
    <row r="224" spans="1:21" s="166" customFormat="1" x14ac:dyDescent="0.25">
      <c r="A224" s="164"/>
      <c r="B224" s="676" t="s">
        <v>216</v>
      </c>
      <c r="C224" s="677"/>
      <c r="D224" s="165"/>
      <c r="E224" s="165"/>
      <c r="F224" s="165">
        <f>SUM(F202:F223)</f>
        <v>240000</v>
      </c>
      <c r="G224" s="165">
        <f t="shared" ref="G224:H224" si="21">SUM(G202:G223)</f>
        <v>0</v>
      </c>
      <c r="H224" s="165">
        <f t="shared" si="21"/>
        <v>0</v>
      </c>
      <c r="I224" s="169"/>
      <c r="J224" s="169"/>
      <c r="K224" s="169"/>
    </row>
    <row r="225" spans="1:21" ht="15.75" thickBot="1" x14ac:dyDescent="0.3"/>
    <row r="226" spans="1:21" ht="15.75" thickBot="1" x14ac:dyDescent="0.3">
      <c r="A226" s="130"/>
      <c r="B226" s="685" t="s">
        <v>264</v>
      </c>
      <c r="C226" s="686"/>
      <c r="D226" s="686"/>
      <c r="E226" s="687"/>
      <c r="F226" s="171">
        <f>F224+F196+F170+F146+G134+F122+G110+F97+F85+F73+F48+I36+F61</f>
        <v>240000</v>
      </c>
      <c r="G226" s="171">
        <f t="shared" ref="G226:H226" si="22">G224+G196+G170+G146+H134+G122+H110+G97+G85+G73+G48+J36+G61</f>
        <v>1500000</v>
      </c>
      <c r="H226" s="171">
        <f t="shared" si="22"/>
        <v>0</v>
      </c>
    </row>
    <row r="229" spans="1:21" s="356" customFormat="1" ht="20.25" customHeight="1" x14ac:dyDescent="0.25">
      <c r="A229" s="688" t="s">
        <v>179</v>
      </c>
      <c r="B229" s="688"/>
      <c r="C229" s="688"/>
      <c r="D229" s="358" t="s">
        <v>419</v>
      </c>
      <c r="E229" s="131"/>
      <c r="F229" s="346"/>
      <c r="G229" s="131"/>
      <c r="H229" s="358" t="s">
        <v>421</v>
      </c>
      <c r="I229" s="346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2"/>
    </row>
    <row r="230" spans="1:21" s="356" customFormat="1" ht="20.25" customHeight="1" x14ac:dyDescent="0.25">
      <c r="A230" s="688" t="s">
        <v>180</v>
      </c>
      <c r="B230" s="688"/>
      <c r="C230" s="688"/>
      <c r="D230" s="133" t="s">
        <v>265</v>
      </c>
      <c r="E230" s="134"/>
      <c r="F230" s="133" t="s">
        <v>266</v>
      </c>
      <c r="G230" s="134"/>
      <c r="H230" s="355" t="s">
        <v>267</v>
      </c>
      <c r="I230" s="355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2"/>
    </row>
    <row r="231" spans="1:21" s="356" customFormat="1" ht="20.25" customHeight="1" x14ac:dyDescent="0.25">
      <c r="D231" s="359"/>
      <c r="E231" s="134"/>
      <c r="F231" s="346"/>
      <c r="G231" s="131"/>
      <c r="H231" s="358" t="s">
        <v>502</v>
      </c>
      <c r="I231" s="346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2"/>
    </row>
    <row r="232" spans="1:21" s="356" customFormat="1" ht="20.25" customHeight="1" x14ac:dyDescent="0.25">
      <c r="B232" s="688" t="s">
        <v>501</v>
      </c>
      <c r="C232" s="689"/>
      <c r="D232" s="359"/>
      <c r="E232" s="134"/>
      <c r="F232" s="133" t="s">
        <v>266</v>
      </c>
      <c r="G232" s="134"/>
      <c r="H232" s="355" t="s">
        <v>267</v>
      </c>
      <c r="I232" s="355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2"/>
    </row>
    <row r="233" spans="1:21" s="356" customFormat="1" x14ac:dyDescent="0.25">
      <c r="A233" s="354"/>
    </row>
    <row r="234" spans="1:21" s="356" customFormat="1" ht="30" customHeight="1" x14ac:dyDescent="0.2">
      <c r="A234" s="683" t="s">
        <v>182</v>
      </c>
      <c r="B234" s="683"/>
      <c r="C234" s="346"/>
      <c r="D234" s="131"/>
      <c r="E234" s="346"/>
      <c r="F234" s="131"/>
      <c r="G234" s="346"/>
      <c r="H234" s="346"/>
    </row>
    <row r="235" spans="1:21" s="356" customFormat="1" x14ac:dyDescent="0.25">
      <c r="C235" s="133" t="s">
        <v>268</v>
      </c>
      <c r="D235" s="134"/>
      <c r="E235" s="355" t="s">
        <v>183</v>
      </c>
      <c r="F235" s="134"/>
      <c r="G235" s="684" t="s">
        <v>184</v>
      </c>
      <c r="H235" s="684"/>
    </row>
    <row r="236" spans="1:21" s="356" customFormat="1" x14ac:dyDescent="0.25"/>
    <row r="237" spans="1:21" s="356" customFormat="1" x14ac:dyDescent="0.25"/>
    <row r="238" spans="1:21" s="356" customFormat="1" x14ac:dyDescent="0.25"/>
    <row r="239" spans="1:21" s="356" customFormat="1" x14ac:dyDescent="0.25"/>
    <row r="240" spans="1:21" s="356" customFormat="1" x14ac:dyDescent="0.25">
      <c r="A240" s="683" t="s">
        <v>269</v>
      </c>
      <c r="B240" s="683"/>
      <c r="C240" s="683"/>
      <c r="D240" s="683"/>
      <c r="E240" s="683"/>
    </row>
  </sheetData>
  <mergeCells count="122">
    <mergeCell ref="J1:K1"/>
    <mergeCell ref="I2:K2"/>
    <mergeCell ref="A3:K3"/>
    <mergeCell ref="A6:K6"/>
    <mergeCell ref="A8:B8"/>
    <mergeCell ref="A10:C10"/>
    <mergeCell ref="B54:D54"/>
    <mergeCell ref="B55:D55"/>
    <mergeCell ref="B56:D56"/>
    <mergeCell ref="B57:D57"/>
    <mergeCell ref="B58:D58"/>
    <mergeCell ref="B59:D59"/>
    <mergeCell ref="J15:J17"/>
    <mergeCell ref="K15:K17"/>
    <mergeCell ref="D16:D17"/>
    <mergeCell ref="A50:H50"/>
    <mergeCell ref="B52:D52"/>
    <mergeCell ref="B53:D53"/>
    <mergeCell ref="A15:A17"/>
    <mergeCell ref="B15:B17"/>
    <mergeCell ref="C15:C17"/>
    <mergeCell ref="D15:G15"/>
    <mergeCell ref="H15:H17"/>
    <mergeCell ref="I15:I17"/>
    <mergeCell ref="B69:C69"/>
    <mergeCell ref="B70:C70"/>
    <mergeCell ref="B71:C71"/>
    <mergeCell ref="B72:C72"/>
    <mergeCell ref="B73:C73"/>
    <mergeCell ref="B77:C77"/>
    <mergeCell ref="B60:D60"/>
    <mergeCell ref="B61:D61"/>
    <mergeCell ref="B65:C65"/>
    <mergeCell ref="B66:C66"/>
    <mergeCell ref="B67:C67"/>
    <mergeCell ref="B68:C68"/>
    <mergeCell ref="B84:C84"/>
    <mergeCell ref="B85:C85"/>
    <mergeCell ref="A87:H87"/>
    <mergeCell ref="B89:C89"/>
    <mergeCell ref="B90:C90"/>
    <mergeCell ref="B91:C91"/>
    <mergeCell ref="B78:C78"/>
    <mergeCell ref="B79:C79"/>
    <mergeCell ref="B80:C80"/>
    <mergeCell ref="B81:C81"/>
    <mergeCell ref="B82:C82"/>
    <mergeCell ref="B83:C83"/>
    <mergeCell ref="B102:C102"/>
    <mergeCell ref="B103:C103"/>
    <mergeCell ref="B104:C104"/>
    <mergeCell ref="B105:C105"/>
    <mergeCell ref="B108:C108"/>
    <mergeCell ref="B109:C109"/>
    <mergeCell ref="B92:C92"/>
    <mergeCell ref="B93:C93"/>
    <mergeCell ref="B94:C94"/>
    <mergeCell ref="B95:C95"/>
    <mergeCell ref="B96:C96"/>
    <mergeCell ref="B97:C97"/>
    <mergeCell ref="B119:C119"/>
    <mergeCell ref="B120:C120"/>
    <mergeCell ref="B121:C121"/>
    <mergeCell ref="B122:C122"/>
    <mergeCell ref="B126:C126"/>
    <mergeCell ref="B127:C127"/>
    <mergeCell ref="B110:C110"/>
    <mergeCell ref="B114:C114"/>
    <mergeCell ref="B115:C115"/>
    <mergeCell ref="B116:C116"/>
    <mergeCell ref="B117:C117"/>
    <mergeCell ref="B118:C118"/>
    <mergeCell ref="B134:C134"/>
    <mergeCell ref="B138:C138"/>
    <mergeCell ref="B139:C139"/>
    <mergeCell ref="B140:C140"/>
    <mergeCell ref="B141:C141"/>
    <mergeCell ref="B142:C142"/>
    <mergeCell ref="B128:C128"/>
    <mergeCell ref="B129:C129"/>
    <mergeCell ref="B130:C130"/>
    <mergeCell ref="B131:C131"/>
    <mergeCell ref="B132:C132"/>
    <mergeCell ref="B133:C133"/>
    <mergeCell ref="B152:C152"/>
    <mergeCell ref="B153:C153"/>
    <mergeCell ref="B166:C166"/>
    <mergeCell ref="B167:C167"/>
    <mergeCell ref="B168:C168"/>
    <mergeCell ref="B169:C169"/>
    <mergeCell ref="B143:C143"/>
    <mergeCell ref="B144:C144"/>
    <mergeCell ref="B145:C145"/>
    <mergeCell ref="B146:C146"/>
    <mergeCell ref="B150:C150"/>
    <mergeCell ref="B151:C151"/>
    <mergeCell ref="B193:C193"/>
    <mergeCell ref="B194:C194"/>
    <mergeCell ref="B195:C195"/>
    <mergeCell ref="B196:C196"/>
    <mergeCell ref="B200:C200"/>
    <mergeCell ref="B201:C201"/>
    <mergeCell ref="B170:C170"/>
    <mergeCell ref="B174:C174"/>
    <mergeCell ref="B175:C175"/>
    <mergeCell ref="B176:C176"/>
    <mergeCell ref="B177:C177"/>
    <mergeCell ref="B178:C178"/>
    <mergeCell ref="A240:E240"/>
    <mergeCell ref="B232:C232"/>
    <mergeCell ref="B224:C224"/>
    <mergeCell ref="B226:E226"/>
    <mergeCell ref="A229:C229"/>
    <mergeCell ref="A230:C230"/>
    <mergeCell ref="A234:B234"/>
    <mergeCell ref="G235:H235"/>
    <mergeCell ref="B202:C202"/>
    <mergeCell ref="B203:C203"/>
    <mergeCell ref="B220:C220"/>
    <mergeCell ref="B221:C221"/>
    <mergeCell ref="B222:C222"/>
    <mergeCell ref="B223:C223"/>
  </mergeCells>
  <pageMargins left="0.7" right="0.7" top="0.75" bottom="0.75" header="0.3" footer="0.3"/>
  <pageSetup paperSize="9" scale="57" orientation="portrait" r:id="rId1"/>
  <rowBreaks count="2" manualBreakCount="2">
    <brk id="62" max="16383" man="1"/>
    <brk id="13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E311-0C10-41AA-A973-4CD135E646AA}">
  <dimension ref="A1:U240"/>
  <sheetViews>
    <sheetView showGridLines="0" topLeftCell="A3" zoomScaleNormal="100" zoomScaleSheetLayoutView="100" workbookViewId="0">
      <selection activeCell="A214" sqref="A214:XFD223"/>
    </sheetView>
  </sheetViews>
  <sheetFormatPr defaultRowHeight="15" x14ac:dyDescent="0.25"/>
  <cols>
    <col min="1" max="1" width="8.85546875" style="18" customWidth="1"/>
    <col min="2" max="2" width="17.7109375" style="112" customWidth="1"/>
    <col min="3" max="3" width="14.28515625" style="112" customWidth="1"/>
    <col min="4" max="5" width="14" style="112" customWidth="1"/>
    <col min="6" max="6" width="17.5703125" style="112" customWidth="1"/>
    <col min="7" max="7" width="16.140625" style="112" customWidth="1"/>
    <col min="8" max="8" width="15.5703125" style="112" customWidth="1"/>
    <col min="9" max="9" width="17.7109375" style="112" customWidth="1"/>
    <col min="10" max="10" width="15.85546875" style="112" customWidth="1"/>
    <col min="11" max="11" width="16.28515625" style="112" customWidth="1"/>
    <col min="12" max="12" width="17.7109375" style="18" customWidth="1"/>
    <col min="13" max="16384" width="9.140625" style="18"/>
  </cols>
  <sheetData>
    <row r="1" spans="1:11" hidden="1" x14ac:dyDescent="0.25">
      <c r="I1" s="356"/>
      <c r="J1" s="659" t="s">
        <v>201</v>
      </c>
      <c r="K1" s="659"/>
    </row>
    <row r="2" spans="1:11" ht="144" hidden="1" customHeight="1" x14ac:dyDescent="0.25">
      <c r="I2" s="660" t="s">
        <v>202</v>
      </c>
      <c r="J2" s="660"/>
      <c r="K2" s="660"/>
    </row>
    <row r="3" spans="1:11" ht="43.5" customHeight="1" x14ac:dyDescent="0.25">
      <c r="A3" s="661" t="s">
        <v>203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</row>
    <row r="6" spans="1:11" x14ac:dyDescent="0.25">
      <c r="A6" s="472" t="s">
        <v>503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</row>
    <row r="8" spans="1:11" x14ac:dyDescent="0.25">
      <c r="A8" s="472" t="s">
        <v>204</v>
      </c>
      <c r="B8" s="472"/>
      <c r="C8" s="290">
        <v>1210821090</v>
      </c>
    </row>
    <row r="10" spans="1:11" x14ac:dyDescent="0.25">
      <c r="A10" s="472" t="s">
        <v>205</v>
      </c>
      <c r="B10" s="472"/>
      <c r="C10" s="472"/>
      <c r="D10" s="291" t="s">
        <v>300</v>
      </c>
    </row>
    <row r="11" spans="1:11" hidden="1" x14ac:dyDescent="0.25">
      <c r="A11" s="347"/>
      <c r="B11" s="347"/>
      <c r="C11" s="347"/>
    </row>
    <row r="12" spans="1:11" hidden="1" x14ac:dyDescent="0.25">
      <c r="A12" s="115" t="s">
        <v>206</v>
      </c>
      <c r="B12" s="116"/>
      <c r="C12" s="116"/>
      <c r="D12" s="116"/>
    </row>
    <row r="13" spans="1:11" hidden="1" x14ac:dyDescent="0.25">
      <c r="A13" s="115" t="s">
        <v>207</v>
      </c>
      <c r="B13" s="116"/>
      <c r="C13" s="116"/>
      <c r="D13" s="116"/>
    </row>
    <row r="14" spans="1:11" hidden="1" x14ac:dyDescent="0.25"/>
    <row r="15" spans="1:11" s="117" customFormat="1" ht="25.5" hidden="1" customHeight="1" x14ac:dyDescent="0.2">
      <c r="A15" s="663"/>
      <c r="B15" s="662" t="s">
        <v>208</v>
      </c>
      <c r="C15" s="662" t="s">
        <v>209</v>
      </c>
      <c r="D15" s="662" t="s">
        <v>210</v>
      </c>
      <c r="E15" s="662"/>
      <c r="F15" s="662"/>
      <c r="G15" s="662"/>
      <c r="H15" s="662" t="s">
        <v>211</v>
      </c>
      <c r="I15" s="662" t="s">
        <v>308</v>
      </c>
      <c r="J15" s="662" t="s">
        <v>309</v>
      </c>
      <c r="K15" s="662" t="s">
        <v>412</v>
      </c>
    </row>
    <row r="16" spans="1:11" s="117" customFormat="1" ht="12" hidden="1" x14ac:dyDescent="0.2">
      <c r="A16" s="663"/>
      <c r="B16" s="662"/>
      <c r="C16" s="662"/>
      <c r="D16" s="663" t="s">
        <v>212</v>
      </c>
      <c r="E16" s="349" t="s">
        <v>29</v>
      </c>
      <c r="F16" s="349"/>
      <c r="G16" s="349"/>
      <c r="H16" s="662"/>
      <c r="I16" s="662"/>
      <c r="J16" s="662"/>
      <c r="K16" s="662"/>
    </row>
    <row r="17" spans="1:11" s="120" customFormat="1" ht="36" hidden="1" x14ac:dyDescent="0.2">
      <c r="A17" s="663"/>
      <c r="B17" s="662"/>
      <c r="C17" s="662"/>
      <c r="D17" s="663"/>
      <c r="E17" s="119" t="s">
        <v>213</v>
      </c>
      <c r="F17" s="119" t="s">
        <v>214</v>
      </c>
      <c r="G17" s="119" t="s">
        <v>215</v>
      </c>
      <c r="H17" s="662"/>
      <c r="I17" s="662"/>
      <c r="J17" s="662"/>
      <c r="K17" s="662"/>
    </row>
    <row r="18" spans="1:11" s="348" customFormat="1" hidden="1" x14ac:dyDescent="0.25">
      <c r="A18" s="121">
        <v>1</v>
      </c>
      <c r="B18" s="121">
        <v>2</v>
      </c>
      <c r="C18" s="121">
        <v>3</v>
      </c>
      <c r="D18" s="121">
        <v>4</v>
      </c>
      <c r="E18" s="121">
        <v>5</v>
      </c>
      <c r="F18" s="121">
        <v>6</v>
      </c>
      <c r="G18" s="121">
        <v>7</v>
      </c>
      <c r="H18" s="121">
        <v>8</v>
      </c>
      <c r="I18" s="121">
        <v>9</v>
      </c>
      <c r="J18" s="121">
        <v>10</v>
      </c>
      <c r="K18" s="121">
        <v>11</v>
      </c>
    </row>
    <row r="19" spans="1:11" s="348" customFormat="1" hidden="1" x14ac:dyDescent="0.25">
      <c r="A19" s="121"/>
      <c r="B19" s="121" t="s">
        <v>411</v>
      </c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24.75" hidden="1" x14ac:dyDescent="0.25">
      <c r="A20" s="123">
        <v>1</v>
      </c>
      <c r="B20" s="119" t="s">
        <v>305</v>
      </c>
      <c r="C20" s="124"/>
      <c r="D20" s="124">
        <f>E20+F20+G20</f>
        <v>0</v>
      </c>
      <c r="E20" s="124"/>
      <c r="F20" s="124"/>
      <c r="G20" s="124"/>
      <c r="H20" s="124"/>
      <c r="I20" s="167">
        <f>(C20*D20+H20)*7</f>
        <v>0</v>
      </c>
      <c r="J20" s="124"/>
      <c r="K20" s="124"/>
    </row>
    <row r="21" spans="1:11" hidden="1" x14ac:dyDescent="0.25">
      <c r="A21" s="123">
        <v>2</v>
      </c>
      <c r="B21" s="119" t="s">
        <v>306</v>
      </c>
      <c r="C21" s="124"/>
      <c r="D21" s="124">
        <f t="shared" ref="D21:D35" si="0">E21+F21+G21</f>
        <v>0</v>
      </c>
      <c r="E21" s="124"/>
      <c r="F21" s="124"/>
      <c r="G21" s="124"/>
      <c r="H21" s="124"/>
      <c r="I21" s="167">
        <f>(C21*D21+H21)*7</f>
        <v>0</v>
      </c>
      <c r="J21" s="124"/>
      <c r="K21" s="124"/>
    </row>
    <row r="22" spans="1:11" hidden="1" x14ac:dyDescent="0.25">
      <c r="A22" s="123">
        <v>3</v>
      </c>
      <c r="B22" s="119" t="s">
        <v>307</v>
      </c>
      <c r="C22" s="124"/>
      <c r="D22" s="124">
        <f t="shared" si="0"/>
        <v>0</v>
      </c>
      <c r="E22" s="124"/>
      <c r="F22" s="124"/>
      <c r="G22" s="124"/>
      <c r="H22" s="124"/>
      <c r="I22" s="167">
        <f>ROUND((C22*D22+H22)*7,0)</f>
        <v>0</v>
      </c>
      <c r="J22" s="167"/>
      <c r="K22" s="167"/>
    </row>
    <row r="23" spans="1:11" hidden="1" x14ac:dyDescent="0.25">
      <c r="A23" s="121"/>
      <c r="B23" s="121" t="s">
        <v>504</v>
      </c>
      <c r="C23" s="121"/>
      <c r="D23" s="124">
        <f t="shared" si="0"/>
        <v>0</v>
      </c>
      <c r="E23" s="124"/>
      <c r="F23" s="124"/>
      <c r="G23" s="124"/>
      <c r="H23" s="124"/>
      <c r="I23" s="167">
        <f t="shared" ref="I23:I34" si="1">C23*D23+H23</f>
        <v>0</v>
      </c>
      <c r="J23" s="167"/>
      <c r="K23" s="167"/>
    </row>
    <row r="24" spans="1:11" ht="24.75" hidden="1" x14ac:dyDescent="0.25">
      <c r="A24" s="123"/>
      <c r="B24" s="119" t="s">
        <v>305</v>
      </c>
      <c r="C24" s="124"/>
      <c r="D24" s="124">
        <f t="shared" si="0"/>
        <v>0</v>
      </c>
      <c r="E24" s="124"/>
      <c r="F24" s="124"/>
      <c r="G24" s="124"/>
      <c r="H24" s="124"/>
      <c r="I24" s="167">
        <f>(C24*D24+H24)</f>
        <v>0</v>
      </c>
      <c r="J24" s="167"/>
      <c r="K24" s="167"/>
    </row>
    <row r="25" spans="1:11" hidden="1" x14ac:dyDescent="0.25">
      <c r="A25" s="123"/>
      <c r="B25" s="119" t="s">
        <v>306</v>
      </c>
      <c r="C25" s="124"/>
      <c r="D25" s="124">
        <f t="shared" si="0"/>
        <v>0</v>
      </c>
      <c r="E25" s="124"/>
      <c r="F25" s="124"/>
      <c r="G25" s="124"/>
      <c r="H25" s="124"/>
      <c r="I25" s="167">
        <f>(C25*D25+H25)</f>
        <v>0</v>
      </c>
      <c r="J25" s="167"/>
      <c r="K25" s="167"/>
    </row>
    <row r="26" spans="1:11" hidden="1" x14ac:dyDescent="0.25">
      <c r="A26" s="123"/>
      <c r="B26" s="119" t="s">
        <v>307</v>
      </c>
      <c r="C26" s="124"/>
      <c r="D26" s="124">
        <f t="shared" si="0"/>
        <v>0</v>
      </c>
      <c r="E26" s="124"/>
      <c r="F26" s="124"/>
      <c r="G26" s="124"/>
      <c r="H26" s="124"/>
      <c r="I26" s="167">
        <f>(C26*D26+H26)</f>
        <v>0</v>
      </c>
      <c r="J26" s="167"/>
      <c r="K26" s="167"/>
    </row>
    <row r="27" spans="1:11" hidden="1" x14ac:dyDescent="0.25">
      <c r="A27" s="123"/>
      <c r="B27" s="121" t="s">
        <v>505</v>
      </c>
      <c r="C27" s="121"/>
      <c r="D27" s="124">
        <f t="shared" si="0"/>
        <v>0</v>
      </c>
      <c r="E27" s="124"/>
      <c r="F27" s="124"/>
      <c r="G27" s="124"/>
      <c r="H27" s="124"/>
      <c r="I27" s="167">
        <f t="shared" si="1"/>
        <v>0</v>
      </c>
      <c r="J27" s="167"/>
      <c r="K27" s="167"/>
    </row>
    <row r="28" spans="1:11" ht="24.75" hidden="1" x14ac:dyDescent="0.25">
      <c r="A28" s="123"/>
      <c r="B28" s="119" t="s">
        <v>305</v>
      </c>
      <c r="C28" s="124"/>
      <c r="D28" s="124">
        <f t="shared" si="0"/>
        <v>0</v>
      </c>
      <c r="E28" s="124"/>
      <c r="F28" s="124"/>
      <c r="G28" s="124"/>
      <c r="H28" s="124"/>
      <c r="I28" s="167">
        <f>(C28*D28+H28)*4</f>
        <v>0</v>
      </c>
      <c r="J28" s="167"/>
      <c r="K28" s="167"/>
    </row>
    <row r="29" spans="1:11" hidden="1" x14ac:dyDescent="0.25">
      <c r="A29" s="123"/>
      <c r="B29" s="119" t="s">
        <v>306</v>
      </c>
      <c r="C29" s="124"/>
      <c r="D29" s="124">
        <f t="shared" si="0"/>
        <v>0</v>
      </c>
      <c r="E29" s="124"/>
      <c r="F29" s="124"/>
      <c r="G29" s="124"/>
      <c r="H29" s="124"/>
      <c r="I29" s="167">
        <f>(C29*D29+H29)*4</f>
        <v>0</v>
      </c>
      <c r="J29" s="167"/>
      <c r="K29" s="167"/>
    </row>
    <row r="30" spans="1:11" hidden="1" x14ac:dyDescent="0.25">
      <c r="A30" s="123"/>
      <c r="B30" s="119" t="s">
        <v>307</v>
      </c>
      <c r="C30" s="124"/>
      <c r="D30" s="124">
        <f t="shared" si="0"/>
        <v>0</v>
      </c>
      <c r="E30" s="124"/>
      <c r="F30" s="124"/>
      <c r="G30" s="124"/>
      <c r="H30" s="124"/>
      <c r="I30" s="167">
        <f>(C30*D30+H30)*4</f>
        <v>0</v>
      </c>
      <c r="J30" s="167"/>
      <c r="K30" s="167"/>
    </row>
    <row r="31" spans="1:11" hidden="1" x14ac:dyDescent="0.25">
      <c r="A31" s="123"/>
      <c r="B31" s="163"/>
      <c r="C31" s="124"/>
      <c r="D31" s="124">
        <f t="shared" si="0"/>
        <v>0</v>
      </c>
      <c r="E31" s="124"/>
      <c r="F31" s="124"/>
      <c r="G31" s="124"/>
      <c r="H31" s="124"/>
      <c r="I31" s="167">
        <f t="shared" si="1"/>
        <v>0</v>
      </c>
      <c r="J31" s="167"/>
      <c r="K31" s="167"/>
    </row>
    <row r="32" spans="1:11" hidden="1" x14ac:dyDescent="0.25">
      <c r="A32" s="123"/>
      <c r="B32" s="163"/>
      <c r="C32" s="124"/>
      <c r="D32" s="124">
        <f t="shared" si="0"/>
        <v>0</v>
      </c>
      <c r="E32" s="124"/>
      <c r="F32" s="124"/>
      <c r="G32" s="124"/>
      <c r="H32" s="124"/>
      <c r="I32" s="167">
        <f t="shared" si="1"/>
        <v>0</v>
      </c>
      <c r="J32" s="167"/>
      <c r="K32" s="167"/>
    </row>
    <row r="33" spans="1:11" hidden="1" x14ac:dyDescent="0.25">
      <c r="A33" s="123"/>
      <c r="B33" s="163"/>
      <c r="C33" s="124"/>
      <c r="D33" s="124">
        <f t="shared" si="0"/>
        <v>0</v>
      </c>
      <c r="E33" s="124"/>
      <c r="F33" s="124"/>
      <c r="G33" s="124"/>
      <c r="H33" s="124"/>
      <c r="I33" s="167">
        <f t="shared" si="1"/>
        <v>0</v>
      </c>
      <c r="J33" s="167"/>
      <c r="K33" s="167"/>
    </row>
    <row r="34" spans="1:11" hidden="1" x14ac:dyDescent="0.25">
      <c r="A34" s="123"/>
      <c r="B34" s="163"/>
      <c r="C34" s="124"/>
      <c r="D34" s="124">
        <f t="shared" si="0"/>
        <v>0</v>
      </c>
      <c r="E34" s="124"/>
      <c r="F34" s="124"/>
      <c r="G34" s="124"/>
      <c r="H34" s="124"/>
      <c r="I34" s="167">
        <f t="shared" si="1"/>
        <v>0</v>
      </c>
      <c r="J34" s="167"/>
      <c r="K34" s="167"/>
    </row>
    <row r="35" spans="1:11" ht="30" hidden="1" x14ac:dyDescent="0.25">
      <c r="A35" s="123"/>
      <c r="B35" s="163" t="s">
        <v>494</v>
      </c>
      <c r="C35" s="124"/>
      <c r="D35" s="124">
        <f t="shared" si="0"/>
        <v>0</v>
      </c>
      <c r="E35" s="124"/>
      <c r="F35" s="124"/>
      <c r="G35" s="124"/>
      <c r="H35" s="124"/>
      <c r="I35" s="167">
        <f>-C35*D35+H35</f>
        <v>0</v>
      </c>
      <c r="J35" s="167"/>
      <c r="K35" s="167"/>
    </row>
    <row r="36" spans="1:11" s="166" customFormat="1" hidden="1" x14ac:dyDescent="0.25">
      <c r="A36" s="164" t="s">
        <v>216</v>
      </c>
      <c r="B36" s="165"/>
      <c r="C36" s="165"/>
      <c r="D36" s="165"/>
      <c r="E36" s="165"/>
      <c r="F36" s="165"/>
      <c r="G36" s="165"/>
      <c r="H36" s="165"/>
      <c r="I36" s="168">
        <f>SUM(I20:I35)</f>
        <v>0</v>
      </c>
      <c r="J36" s="168">
        <f t="shared" ref="J36:K36" si="2">SUM(J20:J35)</f>
        <v>0</v>
      </c>
      <c r="K36" s="168">
        <f t="shared" si="2"/>
        <v>0</v>
      </c>
    </row>
    <row r="37" spans="1:11" hidden="1" x14ac:dyDescent="0.25"/>
    <row r="38" spans="1:11" s="66" customFormat="1" ht="14.25" hidden="1" x14ac:dyDescent="0.2">
      <c r="A38" s="66" t="s">
        <v>217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</row>
    <row r="39" spans="1:11" hidden="1" x14ac:dyDescent="0.25"/>
    <row r="40" spans="1:11" s="117" customFormat="1" ht="57" hidden="1" customHeight="1" x14ac:dyDescent="0.2">
      <c r="A40" s="125" t="s">
        <v>218</v>
      </c>
      <c r="B40" s="119" t="s">
        <v>219</v>
      </c>
      <c r="C40" s="119" t="s">
        <v>220</v>
      </c>
      <c r="D40" s="119" t="s">
        <v>221</v>
      </c>
      <c r="E40" s="119" t="s">
        <v>222</v>
      </c>
      <c r="F40" s="119" t="s">
        <v>223</v>
      </c>
      <c r="G40" s="119" t="s">
        <v>223</v>
      </c>
      <c r="H40" s="119" t="s">
        <v>223</v>
      </c>
      <c r="I40" s="126"/>
      <c r="J40" s="126"/>
      <c r="K40" s="126"/>
    </row>
    <row r="41" spans="1:11" s="348" customFormat="1" hidden="1" x14ac:dyDescent="0.25">
      <c r="A41" s="121">
        <v>1</v>
      </c>
      <c r="B41" s="121">
        <v>2</v>
      </c>
      <c r="C41" s="121">
        <v>3</v>
      </c>
      <c r="D41" s="121">
        <v>4</v>
      </c>
      <c r="E41" s="121">
        <v>5</v>
      </c>
      <c r="F41" s="121">
        <v>6</v>
      </c>
      <c r="G41" s="121">
        <v>7</v>
      </c>
      <c r="H41" s="121">
        <v>8</v>
      </c>
    </row>
    <row r="42" spans="1:11" hidden="1" x14ac:dyDescent="0.25">
      <c r="A42" s="123"/>
      <c r="B42" s="124"/>
      <c r="C42" s="124"/>
      <c r="D42" s="124"/>
      <c r="E42" s="124"/>
      <c r="F42" s="124"/>
      <c r="G42" s="124"/>
      <c r="H42" s="124"/>
    </row>
    <row r="43" spans="1:11" hidden="1" x14ac:dyDescent="0.25">
      <c r="A43" s="123"/>
      <c r="B43" s="124"/>
      <c r="C43" s="124"/>
      <c r="D43" s="124"/>
      <c r="E43" s="124"/>
      <c r="F43" s="124"/>
      <c r="G43" s="124"/>
      <c r="H43" s="124"/>
    </row>
    <row r="44" spans="1:11" hidden="1" x14ac:dyDescent="0.25">
      <c r="A44" s="123"/>
      <c r="B44" s="124"/>
      <c r="C44" s="124"/>
      <c r="D44" s="124"/>
      <c r="E44" s="124"/>
      <c r="F44" s="124"/>
      <c r="G44" s="124"/>
      <c r="H44" s="124"/>
    </row>
    <row r="45" spans="1:11" hidden="1" x14ac:dyDescent="0.25">
      <c r="A45" s="123"/>
      <c r="B45" s="124"/>
      <c r="C45" s="124"/>
      <c r="D45" s="124"/>
      <c r="E45" s="124"/>
      <c r="F45" s="124"/>
      <c r="G45" s="124"/>
      <c r="H45" s="124"/>
    </row>
    <row r="46" spans="1:11" hidden="1" x14ac:dyDescent="0.25">
      <c r="A46" s="123"/>
      <c r="B46" s="124"/>
      <c r="C46" s="124"/>
      <c r="D46" s="124"/>
      <c r="E46" s="124"/>
      <c r="F46" s="124"/>
      <c r="G46" s="124"/>
      <c r="H46" s="124"/>
    </row>
    <row r="47" spans="1:11" hidden="1" x14ac:dyDescent="0.25">
      <c r="A47" s="123"/>
      <c r="B47" s="124"/>
      <c r="C47" s="124"/>
      <c r="D47" s="124"/>
      <c r="E47" s="124"/>
      <c r="F47" s="124"/>
      <c r="G47" s="124"/>
      <c r="H47" s="124"/>
    </row>
    <row r="48" spans="1:11" hidden="1" x14ac:dyDescent="0.25">
      <c r="A48" s="123"/>
      <c r="B48" s="124"/>
      <c r="C48" s="124"/>
      <c r="D48" s="124"/>
      <c r="E48" s="124"/>
      <c r="F48" s="124"/>
      <c r="G48" s="124"/>
      <c r="H48" s="124"/>
    </row>
    <row r="49" spans="1:11" hidden="1" x14ac:dyDescent="0.25"/>
    <row r="50" spans="1:11" ht="44.25" hidden="1" customHeight="1" x14ac:dyDescent="0.25">
      <c r="A50" s="664" t="s">
        <v>224</v>
      </c>
      <c r="B50" s="664"/>
      <c r="C50" s="664"/>
      <c r="D50" s="664"/>
      <c r="E50" s="664"/>
      <c r="F50" s="664"/>
      <c r="G50" s="664"/>
      <c r="H50" s="664"/>
    </row>
    <row r="51" spans="1:11" hidden="1" x14ac:dyDescent="0.25"/>
    <row r="52" spans="1:11" ht="48.75" hidden="1" x14ac:dyDescent="0.25">
      <c r="A52" s="125" t="s">
        <v>218</v>
      </c>
      <c r="B52" s="665" t="s">
        <v>225</v>
      </c>
      <c r="C52" s="666"/>
      <c r="D52" s="667"/>
      <c r="E52" s="119" t="s">
        <v>226</v>
      </c>
      <c r="F52" s="119" t="s">
        <v>301</v>
      </c>
      <c r="G52" s="119" t="s">
        <v>302</v>
      </c>
      <c r="H52" s="119" t="s">
        <v>413</v>
      </c>
    </row>
    <row r="53" spans="1:11" hidden="1" x14ac:dyDescent="0.25">
      <c r="A53" s="121">
        <v>1</v>
      </c>
      <c r="B53" s="657">
        <v>2</v>
      </c>
      <c r="C53" s="668"/>
      <c r="D53" s="669"/>
      <c r="E53" s="121">
        <v>3</v>
      </c>
      <c r="F53" s="121">
        <v>4</v>
      </c>
      <c r="G53" s="121">
        <v>5</v>
      </c>
      <c r="H53" s="121">
        <v>6</v>
      </c>
    </row>
    <row r="54" spans="1:11" ht="30" hidden="1" customHeight="1" x14ac:dyDescent="0.25">
      <c r="A54" s="123">
        <v>1</v>
      </c>
      <c r="B54" s="670" t="s">
        <v>227</v>
      </c>
      <c r="C54" s="671"/>
      <c r="D54" s="672"/>
      <c r="E54" s="167"/>
      <c r="F54" s="167">
        <f>F56</f>
        <v>0</v>
      </c>
      <c r="G54" s="167">
        <f t="shared" ref="G54:H54" si="3">G56</f>
        <v>0</v>
      </c>
      <c r="H54" s="167">
        <f t="shared" si="3"/>
        <v>0</v>
      </c>
    </row>
    <row r="55" spans="1:11" ht="21" hidden="1" customHeight="1" x14ac:dyDescent="0.25">
      <c r="A55" s="123"/>
      <c r="B55" s="670" t="s">
        <v>29</v>
      </c>
      <c r="C55" s="671"/>
      <c r="D55" s="672"/>
      <c r="E55" s="167"/>
      <c r="F55" s="167"/>
      <c r="G55" s="167"/>
      <c r="H55" s="167"/>
    </row>
    <row r="56" spans="1:11" ht="21" hidden="1" customHeight="1" x14ac:dyDescent="0.25">
      <c r="A56" s="129"/>
      <c r="B56" s="670" t="s">
        <v>228</v>
      </c>
      <c r="C56" s="671"/>
      <c r="D56" s="672"/>
      <c r="E56" s="167">
        <f>I20+I21+I22+I24+I25+I26+I28+I29+I30</f>
        <v>0</v>
      </c>
      <c r="F56" s="167">
        <f>ROUND(E56*0.22,0)</f>
        <v>0</v>
      </c>
      <c r="G56" s="167">
        <f>ROUND(J36*0.22,0)</f>
        <v>0</v>
      </c>
      <c r="H56" s="167">
        <f>ROUND(K36*0.22,0)</f>
        <v>0</v>
      </c>
    </row>
    <row r="57" spans="1:11" ht="27.75" hidden="1" customHeight="1" x14ac:dyDescent="0.25">
      <c r="A57" s="123">
        <v>2</v>
      </c>
      <c r="B57" s="670" t="s">
        <v>229</v>
      </c>
      <c r="C57" s="671"/>
      <c r="D57" s="672"/>
      <c r="E57" s="167"/>
      <c r="F57" s="167">
        <f>F58+F59</f>
        <v>0</v>
      </c>
      <c r="G57" s="167">
        <f t="shared" ref="G57:H57" si="4">G58+G59</f>
        <v>0</v>
      </c>
      <c r="H57" s="167">
        <f t="shared" si="4"/>
        <v>0</v>
      </c>
    </row>
    <row r="58" spans="1:11" ht="42" hidden="1" customHeight="1" x14ac:dyDescent="0.25">
      <c r="A58" s="123"/>
      <c r="B58" s="670" t="s">
        <v>230</v>
      </c>
      <c r="C58" s="671"/>
      <c r="D58" s="672"/>
      <c r="E58" s="167">
        <f>E56</f>
        <v>0</v>
      </c>
      <c r="F58" s="167">
        <f>ROUND(E58*0.029,0)</f>
        <v>0</v>
      </c>
      <c r="G58" s="167">
        <f>ROUND(J36*0.029,0)</f>
        <v>0</v>
      </c>
      <c r="H58" s="167">
        <f>ROUND(K36*0.029,0)</f>
        <v>0</v>
      </c>
    </row>
    <row r="59" spans="1:11" ht="39" hidden="1" customHeight="1" x14ac:dyDescent="0.25">
      <c r="A59" s="123"/>
      <c r="B59" s="670" t="s">
        <v>231</v>
      </c>
      <c r="C59" s="671"/>
      <c r="D59" s="672"/>
      <c r="E59" s="167">
        <f>E58</f>
        <v>0</v>
      </c>
      <c r="F59" s="167">
        <f>ROUND(E59*0.002,0)</f>
        <v>0</v>
      </c>
      <c r="G59" s="167">
        <f>ROUND(J36*0.002,0)</f>
        <v>0</v>
      </c>
      <c r="H59" s="167">
        <f>ROUND(K36*0.002,0)</f>
        <v>0</v>
      </c>
    </row>
    <row r="60" spans="1:11" ht="35.25" hidden="1" customHeight="1" x14ac:dyDescent="0.25">
      <c r="A60" s="123">
        <v>3</v>
      </c>
      <c r="B60" s="670" t="s">
        <v>232</v>
      </c>
      <c r="C60" s="671"/>
      <c r="D60" s="672"/>
      <c r="E60" s="167">
        <f>E59</f>
        <v>0</v>
      </c>
      <c r="F60" s="167">
        <f>ROUND(E60*0.051,0)</f>
        <v>0</v>
      </c>
      <c r="G60" s="167">
        <f>ROUND(J36*0.051,0)</f>
        <v>0</v>
      </c>
      <c r="H60" s="167">
        <f>ROUND(K36*0.051,0)</f>
        <v>0</v>
      </c>
    </row>
    <row r="61" spans="1:11" s="166" customFormat="1" hidden="1" x14ac:dyDescent="0.25">
      <c r="A61" s="164"/>
      <c r="B61" s="673" t="s">
        <v>216</v>
      </c>
      <c r="C61" s="673"/>
      <c r="D61" s="673"/>
      <c r="E61" s="168"/>
      <c r="F61" s="168">
        <f>F54+F57+F60</f>
        <v>0</v>
      </c>
      <c r="G61" s="168">
        <f t="shared" ref="G61:H61" si="5">G54+G57+G60</f>
        <v>0</v>
      </c>
      <c r="H61" s="168">
        <f t="shared" si="5"/>
        <v>0</v>
      </c>
      <c r="I61" s="169"/>
      <c r="J61" s="169"/>
      <c r="K61" s="169"/>
    </row>
    <row r="62" spans="1:11" hidden="1" x14ac:dyDescent="0.25"/>
    <row r="63" spans="1:11" s="66" customFormat="1" ht="14.25" hidden="1" x14ac:dyDescent="0.2">
      <c r="A63" s="66" t="s">
        <v>233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</row>
    <row r="64" spans="1:11" hidden="1" x14ac:dyDescent="0.25"/>
    <row r="65" spans="1:11" ht="48.75" hidden="1" customHeight="1" x14ac:dyDescent="0.25">
      <c r="A65" s="125" t="s">
        <v>218</v>
      </c>
      <c r="B65" s="665" t="s">
        <v>0</v>
      </c>
      <c r="C65" s="667"/>
      <c r="D65" s="119" t="s">
        <v>234</v>
      </c>
      <c r="E65" s="119" t="s">
        <v>235</v>
      </c>
      <c r="F65" s="119" t="s">
        <v>303</v>
      </c>
      <c r="G65" s="119" t="s">
        <v>304</v>
      </c>
      <c r="H65" s="119" t="s">
        <v>414</v>
      </c>
    </row>
    <row r="66" spans="1:11" hidden="1" x14ac:dyDescent="0.25">
      <c r="A66" s="121">
        <v>1</v>
      </c>
      <c r="B66" s="657">
        <v>2</v>
      </c>
      <c r="C66" s="669"/>
      <c r="D66" s="121">
        <v>3</v>
      </c>
      <c r="E66" s="121">
        <v>4</v>
      </c>
      <c r="F66" s="121">
        <v>5</v>
      </c>
      <c r="G66" s="121">
        <v>6</v>
      </c>
      <c r="H66" s="121">
        <v>7</v>
      </c>
    </row>
    <row r="67" spans="1:11" hidden="1" x14ac:dyDescent="0.25">
      <c r="A67" s="123">
        <v>1</v>
      </c>
      <c r="B67" s="657" t="s">
        <v>310</v>
      </c>
      <c r="C67" s="669"/>
      <c r="D67" s="124"/>
      <c r="E67" s="124"/>
      <c r="F67" s="167">
        <f>D67*E67</f>
        <v>0</v>
      </c>
      <c r="G67" s="167"/>
      <c r="H67" s="167"/>
    </row>
    <row r="68" spans="1:11" hidden="1" x14ac:dyDescent="0.25">
      <c r="A68" s="123">
        <v>2</v>
      </c>
      <c r="B68" s="657" t="s">
        <v>350</v>
      </c>
      <c r="C68" s="669"/>
      <c r="D68" s="124"/>
      <c r="E68" s="124"/>
      <c r="F68" s="167">
        <f t="shared" ref="F68:F72" si="6">D68*E68</f>
        <v>0</v>
      </c>
      <c r="G68" s="167"/>
      <c r="H68" s="167"/>
    </row>
    <row r="69" spans="1:11" hidden="1" x14ac:dyDescent="0.25">
      <c r="A69" s="123"/>
      <c r="B69" s="657"/>
      <c r="C69" s="669"/>
      <c r="D69" s="124"/>
      <c r="E69" s="124"/>
      <c r="F69" s="167">
        <f t="shared" si="6"/>
        <v>0</v>
      </c>
      <c r="G69" s="167"/>
      <c r="H69" s="167"/>
    </row>
    <row r="70" spans="1:11" hidden="1" x14ac:dyDescent="0.25">
      <c r="A70" s="123"/>
      <c r="B70" s="657"/>
      <c r="C70" s="669"/>
      <c r="D70" s="124"/>
      <c r="E70" s="124"/>
      <c r="F70" s="167">
        <f t="shared" si="6"/>
        <v>0</v>
      </c>
      <c r="G70" s="167"/>
      <c r="H70" s="167"/>
    </row>
    <row r="71" spans="1:11" hidden="1" x14ac:dyDescent="0.25">
      <c r="A71" s="123"/>
      <c r="B71" s="657"/>
      <c r="C71" s="669"/>
      <c r="D71" s="124"/>
      <c r="E71" s="124"/>
      <c r="F71" s="167">
        <f t="shared" si="6"/>
        <v>0</v>
      </c>
      <c r="G71" s="167"/>
      <c r="H71" s="167"/>
    </row>
    <row r="72" spans="1:11" hidden="1" x14ac:dyDescent="0.25">
      <c r="A72" s="123"/>
      <c r="B72" s="657"/>
      <c r="C72" s="669"/>
      <c r="D72" s="124"/>
      <c r="E72" s="124"/>
      <c r="F72" s="167">
        <f t="shared" si="6"/>
        <v>0</v>
      </c>
      <c r="G72" s="167"/>
      <c r="H72" s="167"/>
    </row>
    <row r="73" spans="1:11" s="166" customFormat="1" hidden="1" x14ac:dyDescent="0.25">
      <c r="A73" s="164"/>
      <c r="B73" s="676" t="s">
        <v>216</v>
      </c>
      <c r="C73" s="677"/>
      <c r="D73" s="165"/>
      <c r="E73" s="165"/>
      <c r="F73" s="168">
        <f>SUM(F67:F72)</f>
        <v>0</v>
      </c>
      <c r="G73" s="168">
        <f t="shared" ref="G73:H73" si="7">SUM(G67:G72)</f>
        <v>0</v>
      </c>
      <c r="H73" s="168">
        <f t="shared" si="7"/>
        <v>0</v>
      </c>
      <c r="I73" s="169"/>
      <c r="J73" s="169"/>
      <c r="K73" s="169"/>
    </row>
    <row r="74" spans="1:11" hidden="1" x14ac:dyDescent="0.25"/>
    <row r="75" spans="1:11" s="66" customFormat="1" ht="14.25" hidden="1" x14ac:dyDescent="0.2">
      <c r="A75" s="66" t="s">
        <v>236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</row>
    <row r="76" spans="1:11" hidden="1" x14ac:dyDescent="0.25"/>
    <row r="77" spans="1:11" ht="72.75" hidden="1" x14ac:dyDescent="0.25">
      <c r="A77" s="125" t="s">
        <v>218</v>
      </c>
      <c r="B77" s="665" t="s">
        <v>237</v>
      </c>
      <c r="C77" s="667"/>
      <c r="D77" s="119" t="s">
        <v>238</v>
      </c>
      <c r="E77" s="119" t="s">
        <v>239</v>
      </c>
      <c r="F77" s="119" t="s">
        <v>415</v>
      </c>
      <c r="G77" s="119" t="s">
        <v>416</v>
      </c>
      <c r="H77" s="119" t="s">
        <v>417</v>
      </c>
    </row>
    <row r="78" spans="1:11" hidden="1" x14ac:dyDescent="0.25">
      <c r="A78" s="121">
        <v>1</v>
      </c>
      <c r="B78" s="657">
        <v>2</v>
      </c>
      <c r="C78" s="669"/>
      <c r="D78" s="121">
        <v>3</v>
      </c>
      <c r="E78" s="121">
        <v>4</v>
      </c>
      <c r="F78" s="121">
        <v>5</v>
      </c>
      <c r="G78" s="121">
        <v>6</v>
      </c>
      <c r="H78" s="121">
        <v>7</v>
      </c>
    </row>
    <row r="79" spans="1:11" hidden="1" x14ac:dyDescent="0.25">
      <c r="A79" s="123">
        <v>1</v>
      </c>
      <c r="B79" s="674" t="s">
        <v>311</v>
      </c>
      <c r="C79" s="675"/>
      <c r="D79" s="124"/>
      <c r="E79" s="170">
        <v>1.4999999999999999E-2</v>
      </c>
      <c r="F79" s="167">
        <f>ROUND(D79*E79,0)</f>
        <v>0</v>
      </c>
      <c r="G79" s="167">
        <f>F79</f>
        <v>0</v>
      </c>
      <c r="H79" s="167">
        <f>G79</f>
        <v>0</v>
      </c>
    </row>
    <row r="80" spans="1:11" hidden="1" x14ac:dyDescent="0.25">
      <c r="A80" s="123">
        <v>2</v>
      </c>
      <c r="B80" s="674" t="s">
        <v>312</v>
      </c>
      <c r="C80" s="675"/>
      <c r="D80" s="124"/>
      <c r="E80" s="170">
        <v>2.1999999999999999E-2</v>
      </c>
      <c r="F80" s="167">
        <f>ROUND(D80*E80,0)</f>
        <v>0</v>
      </c>
      <c r="G80" s="167">
        <f>F80</f>
        <v>0</v>
      </c>
      <c r="H80" s="167">
        <f>G80</f>
        <v>0</v>
      </c>
    </row>
    <row r="81" spans="1:11" hidden="1" x14ac:dyDescent="0.25">
      <c r="A81" s="123"/>
      <c r="B81" s="657"/>
      <c r="C81" s="669"/>
      <c r="D81" s="124"/>
      <c r="E81" s="124"/>
      <c r="F81" s="167"/>
      <c r="G81" s="167"/>
      <c r="H81" s="167"/>
    </row>
    <row r="82" spans="1:11" hidden="1" x14ac:dyDescent="0.25">
      <c r="A82" s="123"/>
      <c r="B82" s="657"/>
      <c r="C82" s="669"/>
      <c r="D82" s="124"/>
      <c r="E82" s="124"/>
      <c r="F82" s="167"/>
      <c r="G82" s="167"/>
      <c r="H82" s="167"/>
    </row>
    <row r="83" spans="1:11" hidden="1" x14ac:dyDescent="0.25">
      <c r="A83" s="123"/>
      <c r="B83" s="657"/>
      <c r="C83" s="669"/>
      <c r="D83" s="124"/>
      <c r="E83" s="124"/>
      <c r="F83" s="167"/>
      <c r="G83" s="167"/>
      <c r="H83" s="167"/>
    </row>
    <row r="84" spans="1:11" hidden="1" x14ac:dyDescent="0.25">
      <c r="A84" s="123"/>
      <c r="B84" s="657"/>
      <c r="C84" s="669"/>
      <c r="D84" s="124"/>
      <c r="E84" s="124"/>
      <c r="F84" s="167"/>
      <c r="G84" s="167"/>
      <c r="H84" s="167"/>
    </row>
    <row r="85" spans="1:11" s="166" customFormat="1" hidden="1" x14ac:dyDescent="0.25">
      <c r="A85" s="164"/>
      <c r="B85" s="676" t="s">
        <v>216</v>
      </c>
      <c r="C85" s="677"/>
      <c r="D85" s="165"/>
      <c r="E85" s="165"/>
      <c r="F85" s="168">
        <f>SUM(F79:F84)</f>
        <v>0</v>
      </c>
      <c r="G85" s="168">
        <f t="shared" ref="G85:H85" si="8">SUM(G79:G84)</f>
        <v>0</v>
      </c>
      <c r="H85" s="168">
        <f t="shared" si="8"/>
        <v>0</v>
      </c>
      <c r="I85" s="169"/>
      <c r="J85" s="169"/>
      <c r="K85" s="169"/>
    </row>
    <row r="86" spans="1:11" hidden="1" x14ac:dyDescent="0.25"/>
    <row r="87" spans="1:11" ht="28.5" hidden="1" customHeight="1" x14ac:dyDescent="0.25">
      <c r="A87" s="678" t="s">
        <v>240</v>
      </c>
      <c r="B87" s="678"/>
      <c r="C87" s="678"/>
      <c r="D87" s="678"/>
      <c r="E87" s="678"/>
      <c r="F87" s="678"/>
      <c r="G87" s="678"/>
      <c r="H87" s="678"/>
    </row>
    <row r="88" spans="1:11" hidden="1" x14ac:dyDescent="0.25"/>
    <row r="89" spans="1:11" ht="39.75" hidden="1" customHeight="1" x14ac:dyDescent="0.25">
      <c r="A89" s="125" t="s">
        <v>218</v>
      </c>
      <c r="B89" s="665" t="s">
        <v>0</v>
      </c>
      <c r="C89" s="667"/>
      <c r="D89" s="119" t="s">
        <v>241</v>
      </c>
      <c r="E89" s="119" t="s">
        <v>235</v>
      </c>
      <c r="F89" s="119" t="s">
        <v>242</v>
      </c>
      <c r="G89" s="119" t="s">
        <v>242</v>
      </c>
      <c r="H89" s="119" t="s">
        <v>242</v>
      </c>
    </row>
    <row r="90" spans="1:11" hidden="1" x14ac:dyDescent="0.25">
      <c r="A90" s="121">
        <v>1</v>
      </c>
      <c r="B90" s="657">
        <v>2</v>
      </c>
      <c r="C90" s="669"/>
      <c r="D90" s="121">
        <v>3</v>
      </c>
      <c r="E90" s="121">
        <v>4</v>
      </c>
      <c r="F90" s="121">
        <v>5</v>
      </c>
      <c r="G90" s="121">
        <v>6</v>
      </c>
      <c r="H90" s="121">
        <v>7</v>
      </c>
    </row>
    <row r="91" spans="1:11" hidden="1" x14ac:dyDescent="0.25">
      <c r="A91" s="123"/>
      <c r="B91" s="657"/>
      <c r="C91" s="669"/>
      <c r="D91" s="124"/>
      <c r="E91" s="124"/>
      <c r="F91" s="124"/>
      <c r="G91" s="124"/>
      <c r="H91" s="124"/>
    </row>
    <row r="92" spans="1:11" hidden="1" x14ac:dyDescent="0.25">
      <c r="A92" s="123"/>
      <c r="B92" s="657"/>
      <c r="C92" s="669"/>
      <c r="D92" s="124"/>
      <c r="E92" s="124"/>
      <c r="F92" s="124"/>
      <c r="G92" s="124"/>
      <c r="H92" s="124"/>
    </row>
    <row r="93" spans="1:11" hidden="1" x14ac:dyDescent="0.25">
      <c r="A93" s="123"/>
      <c r="B93" s="657"/>
      <c r="C93" s="669"/>
      <c r="D93" s="124"/>
      <c r="E93" s="124"/>
      <c r="F93" s="124"/>
      <c r="G93" s="124"/>
      <c r="H93" s="124"/>
    </row>
    <row r="94" spans="1:11" hidden="1" x14ac:dyDescent="0.25">
      <c r="A94" s="123"/>
      <c r="B94" s="657"/>
      <c r="C94" s="669"/>
      <c r="D94" s="124"/>
      <c r="E94" s="124"/>
      <c r="F94" s="124"/>
      <c r="G94" s="124"/>
      <c r="H94" s="124"/>
    </row>
    <row r="95" spans="1:11" hidden="1" x14ac:dyDescent="0.25">
      <c r="A95" s="123"/>
      <c r="B95" s="657"/>
      <c r="C95" s="669"/>
      <c r="D95" s="124"/>
      <c r="E95" s="124"/>
      <c r="F95" s="124"/>
      <c r="G95" s="124"/>
      <c r="H95" s="124"/>
    </row>
    <row r="96" spans="1:11" hidden="1" x14ac:dyDescent="0.25">
      <c r="A96" s="123"/>
      <c r="B96" s="657"/>
      <c r="C96" s="669"/>
      <c r="D96" s="124"/>
      <c r="E96" s="124"/>
      <c r="F96" s="124"/>
      <c r="G96" s="124"/>
      <c r="H96" s="124"/>
    </row>
    <row r="97" spans="1:11" hidden="1" x14ac:dyDescent="0.25">
      <c r="A97" s="123"/>
      <c r="B97" s="657" t="s">
        <v>216</v>
      </c>
      <c r="C97" s="669"/>
      <c r="D97" s="124"/>
      <c r="E97" s="124"/>
      <c r="F97" s="124"/>
      <c r="G97" s="124"/>
      <c r="H97" s="124"/>
    </row>
    <row r="98" spans="1:11" hidden="1" x14ac:dyDescent="0.25"/>
    <row r="99" spans="1:11" s="66" customFormat="1" ht="14.25" hidden="1" customHeight="1" x14ac:dyDescent="0.2">
      <c r="A99" s="66" t="s">
        <v>243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</row>
    <row r="100" spans="1:11" s="66" customFormat="1" ht="14.25" hidden="1" customHeight="1" x14ac:dyDescent="0.2">
      <c r="A100" s="66" t="s">
        <v>244</v>
      </c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</row>
    <row r="101" spans="1:11" hidden="1" x14ac:dyDescent="0.25"/>
    <row r="102" spans="1:11" ht="24.75" hidden="1" x14ac:dyDescent="0.25">
      <c r="A102" s="125" t="s">
        <v>218</v>
      </c>
      <c r="B102" s="665" t="s">
        <v>313</v>
      </c>
      <c r="C102" s="667"/>
      <c r="D102" s="119" t="s">
        <v>245</v>
      </c>
      <c r="E102" s="119" t="s">
        <v>246</v>
      </c>
      <c r="F102" s="119" t="s">
        <v>247</v>
      </c>
      <c r="G102" s="119" t="s">
        <v>303</v>
      </c>
      <c r="H102" s="119" t="s">
        <v>304</v>
      </c>
      <c r="I102" s="119" t="s">
        <v>414</v>
      </c>
    </row>
    <row r="103" spans="1:11" hidden="1" x14ac:dyDescent="0.25">
      <c r="A103" s="121">
        <v>1</v>
      </c>
      <c r="B103" s="657">
        <v>2</v>
      </c>
      <c r="C103" s="669"/>
      <c r="D103" s="121">
        <v>3</v>
      </c>
      <c r="E103" s="121">
        <v>4</v>
      </c>
      <c r="F103" s="121">
        <v>5</v>
      </c>
      <c r="G103" s="121">
        <v>6</v>
      </c>
      <c r="H103" s="121">
        <v>7</v>
      </c>
      <c r="I103" s="121">
        <v>8</v>
      </c>
    </row>
    <row r="104" spans="1:11" hidden="1" x14ac:dyDescent="0.25">
      <c r="A104" s="123"/>
      <c r="B104" s="674"/>
      <c r="C104" s="675"/>
      <c r="D104" s="124"/>
      <c r="E104" s="124"/>
      <c r="F104" s="124"/>
      <c r="G104" s="167"/>
      <c r="H104" s="167"/>
      <c r="I104" s="167"/>
    </row>
    <row r="105" spans="1:11" hidden="1" x14ac:dyDescent="0.25">
      <c r="A105" s="123"/>
      <c r="B105" s="674" t="s">
        <v>314</v>
      </c>
      <c r="C105" s="675"/>
      <c r="D105" s="124"/>
      <c r="E105" s="124"/>
      <c r="F105" s="124"/>
      <c r="G105" s="167">
        <f>D105*E105*F105</f>
        <v>0</v>
      </c>
      <c r="H105" s="167"/>
      <c r="I105" s="167"/>
    </row>
    <row r="106" spans="1:11" hidden="1" x14ac:dyDescent="0.25">
      <c r="A106" s="123"/>
      <c r="B106" s="352" t="s">
        <v>315</v>
      </c>
      <c r="C106" s="353"/>
      <c r="D106" s="124"/>
      <c r="E106" s="124"/>
      <c r="F106" s="124"/>
      <c r="G106" s="167">
        <f t="shared" ref="G106:G107" si="9">D106*E106*F106</f>
        <v>0</v>
      </c>
      <c r="H106" s="167"/>
      <c r="I106" s="167"/>
    </row>
    <row r="107" spans="1:11" hidden="1" x14ac:dyDescent="0.25">
      <c r="A107" s="123"/>
      <c r="B107" s="352" t="s">
        <v>316</v>
      </c>
      <c r="C107" s="353"/>
      <c r="D107" s="124"/>
      <c r="E107" s="124"/>
      <c r="F107" s="124"/>
      <c r="G107" s="167">
        <f t="shared" si="9"/>
        <v>0</v>
      </c>
      <c r="H107" s="167"/>
      <c r="I107" s="167"/>
    </row>
    <row r="108" spans="1:11" hidden="1" x14ac:dyDescent="0.25">
      <c r="A108" s="123"/>
      <c r="B108" s="657"/>
      <c r="C108" s="669"/>
      <c r="D108" s="124"/>
      <c r="E108" s="124"/>
      <c r="F108" s="124"/>
      <c r="G108" s="167"/>
      <c r="H108" s="167"/>
      <c r="I108" s="167"/>
    </row>
    <row r="109" spans="1:11" hidden="1" x14ac:dyDescent="0.25">
      <c r="A109" s="123"/>
      <c r="B109" s="657"/>
      <c r="C109" s="669"/>
      <c r="D109" s="124"/>
      <c r="E109" s="124"/>
      <c r="F109" s="124"/>
      <c r="G109" s="167"/>
      <c r="H109" s="167"/>
      <c r="I109" s="167"/>
    </row>
    <row r="110" spans="1:11" s="166" customFormat="1" hidden="1" x14ac:dyDescent="0.25">
      <c r="A110" s="164"/>
      <c r="B110" s="676" t="s">
        <v>216</v>
      </c>
      <c r="C110" s="677"/>
      <c r="D110" s="165"/>
      <c r="E110" s="165"/>
      <c r="F110" s="165"/>
      <c r="G110" s="168">
        <f>ROUND(SUM(G104:G109),0)</f>
        <v>0</v>
      </c>
      <c r="H110" s="168">
        <f t="shared" ref="H110:I110" si="10">SUM(H104:H109)</f>
        <v>0</v>
      </c>
      <c r="I110" s="168">
        <f t="shared" si="10"/>
        <v>0</v>
      </c>
      <c r="J110" s="169"/>
      <c r="K110" s="169"/>
    </row>
    <row r="111" spans="1:11" hidden="1" x14ac:dyDescent="0.25"/>
    <row r="112" spans="1:11" s="66" customFormat="1" ht="14.25" hidden="1" x14ac:dyDescent="0.2">
      <c r="A112" s="66" t="s">
        <v>248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</row>
    <row r="113" spans="1:11" hidden="1" x14ac:dyDescent="0.25"/>
    <row r="114" spans="1:11" ht="36.75" hidden="1" x14ac:dyDescent="0.25">
      <c r="A114" s="125" t="s">
        <v>218</v>
      </c>
      <c r="B114" s="665" t="s">
        <v>237</v>
      </c>
      <c r="C114" s="667"/>
      <c r="D114" s="119" t="s">
        <v>249</v>
      </c>
      <c r="E114" s="119" t="s">
        <v>250</v>
      </c>
      <c r="F114" s="119" t="s">
        <v>303</v>
      </c>
      <c r="G114" s="119" t="s">
        <v>304</v>
      </c>
      <c r="H114" s="119" t="s">
        <v>414</v>
      </c>
    </row>
    <row r="115" spans="1:11" hidden="1" x14ac:dyDescent="0.25">
      <c r="A115" s="121">
        <v>1</v>
      </c>
      <c r="B115" s="657">
        <v>2</v>
      </c>
      <c r="C115" s="669"/>
      <c r="D115" s="121">
        <v>3</v>
      </c>
      <c r="E115" s="121">
        <v>4</v>
      </c>
      <c r="F115" s="121">
        <v>5</v>
      </c>
      <c r="G115" s="121">
        <v>6</v>
      </c>
      <c r="H115" s="121">
        <v>7</v>
      </c>
    </row>
    <row r="116" spans="1:11" hidden="1" x14ac:dyDescent="0.25">
      <c r="A116" s="123">
        <v>1</v>
      </c>
      <c r="B116" s="657"/>
      <c r="C116" s="669"/>
      <c r="D116" s="124"/>
      <c r="E116" s="124"/>
      <c r="F116" s="124">
        <f>D116*E116</f>
        <v>0</v>
      </c>
      <c r="G116" s="124"/>
      <c r="H116" s="124"/>
    </row>
    <row r="117" spans="1:11" hidden="1" x14ac:dyDescent="0.25">
      <c r="A117" s="123"/>
      <c r="B117" s="657"/>
      <c r="C117" s="669"/>
      <c r="D117" s="124"/>
      <c r="E117" s="124"/>
      <c r="F117" s="124">
        <f t="shared" ref="F117:F121" si="11">D117*E117</f>
        <v>0</v>
      </c>
      <c r="G117" s="124"/>
      <c r="H117" s="124"/>
    </row>
    <row r="118" spans="1:11" hidden="1" x14ac:dyDescent="0.25">
      <c r="A118" s="123"/>
      <c r="B118" s="657"/>
      <c r="C118" s="669"/>
      <c r="D118" s="124"/>
      <c r="E118" s="124"/>
      <c r="F118" s="124">
        <f t="shared" si="11"/>
        <v>0</v>
      </c>
      <c r="G118" s="124"/>
      <c r="H118" s="124"/>
    </row>
    <row r="119" spans="1:11" hidden="1" x14ac:dyDescent="0.25">
      <c r="A119" s="123"/>
      <c r="B119" s="657"/>
      <c r="C119" s="669"/>
      <c r="D119" s="124"/>
      <c r="E119" s="124"/>
      <c r="F119" s="124">
        <f t="shared" si="11"/>
        <v>0</v>
      </c>
      <c r="G119" s="124"/>
      <c r="H119" s="124"/>
    </row>
    <row r="120" spans="1:11" hidden="1" x14ac:dyDescent="0.25">
      <c r="A120" s="123"/>
      <c r="B120" s="657"/>
      <c r="C120" s="669"/>
      <c r="D120" s="124"/>
      <c r="E120" s="124"/>
      <c r="F120" s="124">
        <f t="shared" si="11"/>
        <v>0</v>
      </c>
      <c r="G120" s="124"/>
      <c r="H120" s="124"/>
    </row>
    <row r="121" spans="1:11" hidden="1" x14ac:dyDescent="0.25">
      <c r="A121" s="123"/>
      <c r="B121" s="657"/>
      <c r="C121" s="669"/>
      <c r="D121" s="124"/>
      <c r="E121" s="124"/>
      <c r="F121" s="124">
        <f t="shared" si="11"/>
        <v>0</v>
      </c>
      <c r="G121" s="124"/>
      <c r="H121" s="124"/>
    </row>
    <row r="122" spans="1:11" s="166" customFormat="1" hidden="1" x14ac:dyDescent="0.25">
      <c r="A122" s="164"/>
      <c r="B122" s="676" t="s">
        <v>216</v>
      </c>
      <c r="C122" s="677"/>
      <c r="D122" s="165"/>
      <c r="E122" s="165"/>
      <c r="F122" s="165">
        <f>SUM(F116:F121)</f>
        <v>0</v>
      </c>
      <c r="G122" s="165">
        <f t="shared" ref="G122:H122" si="12">SUM(G116:G121)</f>
        <v>0</v>
      </c>
      <c r="H122" s="165">
        <f t="shared" si="12"/>
        <v>0</v>
      </c>
      <c r="I122" s="169"/>
      <c r="J122" s="169"/>
      <c r="K122" s="169"/>
    </row>
    <row r="123" spans="1:11" hidden="1" x14ac:dyDescent="0.25"/>
    <row r="124" spans="1:11" s="66" customFormat="1" ht="14.25" hidden="1" x14ac:dyDescent="0.2">
      <c r="A124" s="66" t="s">
        <v>251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</row>
    <row r="125" spans="1:11" hidden="1" x14ac:dyDescent="0.25"/>
    <row r="126" spans="1:11" ht="36.75" hidden="1" x14ac:dyDescent="0.25">
      <c r="A126" s="125" t="s">
        <v>218</v>
      </c>
      <c r="B126" s="665" t="s">
        <v>0</v>
      </c>
      <c r="C126" s="667"/>
      <c r="D126" s="119" t="s">
        <v>252</v>
      </c>
      <c r="E126" s="119" t="s">
        <v>253</v>
      </c>
      <c r="F126" s="119" t="s">
        <v>254</v>
      </c>
      <c r="G126" s="119" t="s">
        <v>303</v>
      </c>
      <c r="H126" s="119" t="s">
        <v>304</v>
      </c>
      <c r="I126" s="119" t="s">
        <v>414</v>
      </c>
    </row>
    <row r="127" spans="1:11" hidden="1" x14ac:dyDescent="0.25">
      <c r="A127" s="121">
        <v>1</v>
      </c>
      <c r="B127" s="657">
        <v>2</v>
      </c>
      <c r="C127" s="669"/>
      <c r="D127" s="121">
        <v>3</v>
      </c>
      <c r="E127" s="121">
        <v>4</v>
      </c>
      <c r="F127" s="121">
        <v>5</v>
      </c>
      <c r="G127" s="121">
        <v>6</v>
      </c>
      <c r="H127" s="121">
        <v>7</v>
      </c>
      <c r="I127" s="121">
        <v>8</v>
      </c>
    </row>
    <row r="128" spans="1:11" hidden="1" x14ac:dyDescent="0.25">
      <c r="A128" s="123"/>
      <c r="B128" s="657"/>
      <c r="C128" s="669"/>
      <c r="D128" s="124"/>
      <c r="E128" s="124"/>
      <c r="F128" s="124"/>
      <c r="G128" s="124">
        <f>D128*E128*F128</f>
        <v>0</v>
      </c>
      <c r="H128" s="124"/>
      <c r="I128" s="124"/>
    </row>
    <row r="129" spans="1:11" hidden="1" x14ac:dyDescent="0.25">
      <c r="A129" s="123"/>
      <c r="B129" s="657"/>
      <c r="C129" s="669"/>
      <c r="D129" s="124"/>
      <c r="E129" s="124"/>
      <c r="F129" s="124"/>
      <c r="G129" s="124">
        <f t="shared" ref="G129:G133" si="13">D129*E129*F129</f>
        <v>0</v>
      </c>
      <c r="H129" s="124"/>
      <c r="I129" s="124"/>
    </row>
    <row r="130" spans="1:11" hidden="1" x14ac:dyDescent="0.25">
      <c r="A130" s="123"/>
      <c r="B130" s="657"/>
      <c r="C130" s="669"/>
      <c r="D130" s="124"/>
      <c r="E130" s="124"/>
      <c r="F130" s="124"/>
      <c r="G130" s="124">
        <f t="shared" si="13"/>
        <v>0</v>
      </c>
      <c r="H130" s="124"/>
      <c r="I130" s="124"/>
    </row>
    <row r="131" spans="1:11" hidden="1" x14ac:dyDescent="0.25">
      <c r="A131" s="123"/>
      <c r="B131" s="657"/>
      <c r="C131" s="669"/>
      <c r="D131" s="124"/>
      <c r="E131" s="124"/>
      <c r="F131" s="124"/>
      <c r="G131" s="124">
        <f t="shared" si="13"/>
        <v>0</v>
      </c>
      <c r="H131" s="124"/>
      <c r="I131" s="124"/>
    </row>
    <row r="132" spans="1:11" hidden="1" x14ac:dyDescent="0.25">
      <c r="A132" s="123"/>
      <c r="B132" s="657"/>
      <c r="C132" s="669"/>
      <c r="D132" s="124"/>
      <c r="E132" s="124"/>
      <c r="F132" s="124"/>
      <c r="G132" s="124">
        <f t="shared" si="13"/>
        <v>0</v>
      </c>
      <c r="H132" s="124"/>
      <c r="I132" s="124"/>
    </row>
    <row r="133" spans="1:11" hidden="1" x14ac:dyDescent="0.25">
      <c r="A133" s="123"/>
      <c r="B133" s="657"/>
      <c r="C133" s="669"/>
      <c r="D133" s="124"/>
      <c r="E133" s="124"/>
      <c r="F133" s="124"/>
      <c r="G133" s="124">
        <f t="shared" si="13"/>
        <v>0</v>
      </c>
      <c r="H133" s="124"/>
      <c r="I133" s="124"/>
    </row>
    <row r="134" spans="1:11" s="166" customFormat="1" hidden="1" x14ac:dyDescent="0.25">
      <c r="A134" s="164"/>
      <c r="B134" s="676" t="s">
        <v>216</v>
      </c>
      <c r="C134" s="677"/>
      <c r="D134" s="165"/>
      <c r="E134" s="165"/>
      <c r="F134" s="165"/>
      <c r="G134" s="165">
        <f>SUM(G128:G133)</f>
        <v>0</v>
      </c>
      <c r="H134" s="165">
        <f t="shared" ref="H134:I134" si="14">SUM(H128:H133)</f>
        <v>0</v>
      </c>
      <c r="I134" s="165">
        <f t="shared" si="14"/>
        <v>0</v>
      </c>
      <c r="J134" s="169"/>
      <c r="K134" s="169"/>
    </row>
    <row r="135" spans="1:11" hidden="1" x14ac:dyDescent="0.25"/>
    <row r="136" spans="1:11" s="66" customFormat="1" ht="14.25" hidden="1" x14ac:dyDescent="0.2">
      <c r="A136" s="66" t="s">
        <v>255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</row>
    <row r="137" spans="1:11" hidden="1" x14ac:dyDescent="0.25"/>
    <row r="138" spans="1:11" ht="48.75" hidden="1" x14ac:dyDescent="0.25">
      <c r="A138" s="125" t="s">
        <v>218</v>
      </c>
      <c r="B138" s="665" t="s">
        <v>0</v>
      </c>
      <c r="C138" s="667"/>
      <c r="D138" s="119" t="s">
        <v>256</v>
      </c>
      <c r="E138" s="119" t="s">
        <v>257</v>
      </c>
      <c r="F138" s="119" t="s">
        <v>258</v>
      </c>
      <c r="G138" s="119" t="s">
        <v>258</v>
      </c>
      <c r="H138" s="119" t="s">
        <v>258</v>
      </c>
    </row>
    <row r="139" spans="1:11" hidden="1" x14ac:dyDescent="0.25">
      <c r="A139" s="121">
        <v>1</v>
      </c>
      <c r="B139" s="657">
        <v>2</v>
      </c>
      <c r="C139" s="669"/>
      <c r="D139" s="121">
        <v>3</v>
      </c>
      <c r="E139" s="121">
        <v>4</v>
      </c>
      <c r="F139" s="121">
        <v>5</v>
      </c>
      <c r="G139" s="121">
        <v>6</v>
      </c>
      <c r="H139" s="121">
        <v>7</v>
      </c>
    </row>
    <row r="140" spans="1:11" hidden="1" x14ac:dyDescent="0.25">
      <c r="A140" s="123"/>
      <c r="B140" s="657"/>
      <c r="C140" s="669"/>
      <c r="D140" s="124"/>
      <c r="E140" s="124"/>
      <c r="F140" s="124"/>
      <c r="G140" s="124"/>
      <c r="H140" s="124"/>
    </row>
    <row r="141" spans="1:11" hidden="1" x14ac:dyDescent="0.25">
      <c r="A141" s="123"/>
      <c r="B141" s="657"/>
      <c r="C141" s="669"/>
      <c r="D141" s="124"/>
      <c r="E141" s="124"/>
      <c r="F141" s="124"/>
      <c r="G141" s="124"/>
      <c r="H141" s="124"/>
    </row>
    <row r="142" spans="1:11" hidden="1" x14ac:dyDescent="0.25">
      <c r="A142" s="123"/>
      <c r="B142" s="657"/>
      <c r="C142" s="669"/>
      <c r="D142" s="124"/>
      <c r="E142" s="124"/>
      <c r="F142" s="124"/>
      <c r="G142" s="124"/>
      <c r="H142" s="124"/>
    </row>
    <row r="143" spans="1:11" hidden="1" x14ac:dyDescent="0.25">
      <c r="A143" s="123"/>
      <c r="B143" s="657"/>
      <c r="C143" s="669"/>
      <c r="D143" s="124"/>
      <c r="E143" s="124"/>
      <c r="F143" s="124"/>
      <c r="G143" s="124"/>
      <c r="H143" s="124"/>
    </row>
    <row r="144" spans="1:11" hidden="1" x14ac:dyDescent="0.25">
      <c r="A144" s="123"/>
      <c r="B144" s="657"/>
      <c r="C144" s="669"/>
      <c r="D144" s="124"/>
      <c r="E144" s="124"/>
      <c r="F144" s="124"/>
      <c r="G144" s="124"/>
      <c r="H144" s="124"/>
    </row>
    <row r="145" spans="1:21" hidden="1" x14ac:dyDescent="0.25">
      <c r="A145" s="123"/>
      <c r="B145" s="657"/>
      <c r="C145" s="669"/>
      <c r="D145" s="124"/>
      <c r="E145" s="124"/>
      <c r="F145" s="124"/>
      <c r="G145" s="124"/>
      <c r="H145" s="124"/>
    </row>
    <row r="146" spans="1:21" s="166" customFormat="1" hidden="1" x14ac:dyDescent="0.25">
      <c r="A146" s="164"/>
      <c r="B146" s="676" t="s">
        <v>216</v>
      </c>
      <c r="C146" s="677"/>
      <c r="D146" s="165"/>
      <c r="E146" s="165"/>
      <c r="F146" s="165">
        <f>SUM(F140:F145)</f>
        <v>0</v>
      </c>
      <c r="G146" s="165">
        <f t="shared" ref="G146:H146" si="15">SUM(G140:G145)</f>
        <v>0</v>
      </c>
      <c r="H146" s="165">
        <f t="shared" si="15"/>
        <v>0</v>
      </c>
      <c r="I146" s="169"/>
      <c r="J146" s="169"/>
      <c r="K146" s="169"/>
    </row>
    <row r="147" spans="1:21" hidden="1" x14ac:dyDescent="0.25"/>
    <row r="148" spans="1:21" s="66" customFormat="1" ht="14.25" hidden="1" x14ac:dyDescent="0.2">
      <c r="A148" s="66" t="s">
        <v>259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</row>
    <row r="149" spans="1:21" hidden="1" x14ac:dyDescent="0.25"/>
    <row r="150" spans="1:21" ht="24.75" hidden="1" x14ac:dyDescent="0.25">
      <c r="A150" s="125" t="s">
        <v>218</v>
      </c>
      <c r="B150" s="665" t="s">
        <v>0</v>
      </c>
      <c r="C150" s="667"/>
      <c r="D150" s="119" t="s">
        <v>260</v>
      </c>
      <c r="E150" s="119" t="s">
        <v>261</v>
      </c>
      <c r="F150" s="119" t="s">
        <v>303</v>
      </c>
      <c r="G150" s="119" t="s">
        <v>304</v>
      </c>
      <c r="H150" s="119" t="s">
        <v>414</v>
      </c>
    </row>
    <row r="151" spans="1:21" s="112" customFormat="1" hidden="1" x14ac:dyDescent="0.25">
      <c r="A151" s="121">
        <v>1</v>
      </c>
      <c r="B151" s="657">
        <v>2</v>
      </c>
      <c r="C151" s="669"/>
      <c r="D151" s="121">
        <v>3</v>
      </c>
      <c r="E151" s="121">
        <v>4</v>
      </c>
      <c r="F151" s="121">
        <v>5</v>
      </c>
      <c r="G151" s="121">
        <v>6</v>
      </c>
      <c r="H151" s="121">
        <v>7</v>
      </c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s="112" customFormat="1" hidden="1" x14ac:dyDescent="0.25">
      <c r="A152" s="123">
        <v>1</v>
      </c>
      <c r="B152" s="657"/>
      <c r="C152" s="669"/>
      <c r="D152" s="124"/>
      <c r="E152" s="124"/>
      <c r="F152" s="124">
        <f>E152*D152</f>
        <v>0</v>
      </c>
      <c r="G152" s="124"/>
      <c r="H152" s="124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s="112" customFormat="1" hidden="1" x14ac:dyDescent="0.25">
      <c r="A153" s="123"/>
      <c r="B153" s="657"/>
      <c r="C153" s="669"/>
      <c r="D153" s="124"/>
      <c r="E153" s="124"/>
      <c r="F153" s="124">
        <f t="shared" ref="F153:F169" si="16">E153*D153</f>
        <v>0</v>
      </c>
      <c r="G153" s="124"/>
      <c r="H153" s="124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s="112" customFormat="1" hidden="1" x14ac:dyDescent="0.25">
      <c r="A154" s="123"/>
      <c r="B154" s="350"/>
      <c r="C154" s="351"/>
      <c r="D154" s="124"/>
      <c r="E154" s="124"/>
      <c r="F154" s="124">
        <f t="shared" si="16"/>
        <v>0</v>
      </c>
      <c r="G154" s="124"/>
      <c r="H154" s="124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s="112" customFormat="1" hidden="1" x14ac:dyDescent="0.25">
      <c r="A155" s="123"/>
      <c r="B155" s="350"/>
      <c r="C155" s="351"/>
      <c r="D155" s="124"/>
      <c r="E155" s="124"/>
      <c r="F155" s="124">
        <f t="shared" si="16"/>
        <v>0</v>
      </c>
      <c r="G155" s="124"/>
      <c r="H155" s="124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s="112" customFormat="1" hidden="1" x14ac:dyDescent="0.25">
      <c r="A156" s="123"/>
      <c r="B156" s="350"/>
      <c r="C156" s="351"/>
      <c r="D156" s="124"/>
      <c r="E156" s="124"/>
      <c r="F156" s="124">
        <f t="shared" si="16"/>
        <v>0</v>
      </c>
      <c r="G156" s="124"/>
      <c r="H156" s="124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s="112" customFormat="1" hidden="1" x14ac:dyDescent="0.25">
      <c r="A157" s="123"/>
      <c r="B157" s="350"/>
      <c r="C157" s="351"/>
      <c r="D157" s="124"/>
      <c r="E157" s="124"/>
      <c r="F157" s="124">
        <f t="shared" si="16"/>
        <v>0</v>
      </c>
      <c r="G157" s="124"/>
      <c r="H157" s="124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s="112" customFormat="1" hidden="1" x14ac:dyDescent="0.25">
      <c r="A158" s="123"/>
      <c r="B158" s="350"/>
      <c r="C158" s="351"/>
      <c r="D158" s="124"/>
      <c r="E158" s="124"/>
      <c r="F158" s="124">
        <f t="shared" si="16"/>
        <v>0</v>
      </c>
      <c r="G158" s="124"/>
      <c r="H158" s="124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s="112" customFormat="1" hidden="1" x14ac:dyDescent="0.25">
      <c r="A159" s="123"/>
      <c r="B159" s="350"/>
      <c r="C159" s="351"/>
      <c r="D159" s="124"/>
      <c r="E159" s="124"/>
      <c r="F159" s="124">
        <f t="shared" si="16"/>
        <v>0</v>
      </c>
      <c r="G159" s="124"/>
      <c r="H159" s="124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s="112" customFormat="1" hidden="1" x14ac:dyDescent="0.25">
      <c r="A160" s="123"/>
      <c r="B160" s="350"/>
      <c r="C160" s="351"/>
      <c r="D160" s="124"/>
      <c r="E160" s="124"/>
      <c r="F160" s="124">
        <f t="shared" si="16"/>
        <v>0</v>
      </c>
      <c r="G160" s="124"/>
      <c r="H160" s="124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s="112" customFormat="1" hidden="1" x14ac:dyDescent="0.25">
      <c r="A161" s="123"/>
      <c r="B161" s="350"/>
      <c r="C161" s="351"/>
      <c r="D161" s="124"/>
      <c r="E161" s="124"/>
      <c r="F161" s="124">
        <f t="shared" si="16"/>
        <v>0</v>
      </c>
      <c r="G161" s="124"/>
      <c r="H161" s="124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s="112" customFormat="1" hidden="1" x14ac:dyDescent="0.25">
      <c r="A162" s="123"/>
      <c r="B162" s="350"/>
      <c r="C162" s="351"/>
      <c r="D162" s="124"/>
      <c r="E162" s="124"/>
      <c r="F162" s="124">
        <f t="shared" si="16"/>
        <v>0</v>
      </c>
      <c r="G162" s="124"/>
      <c r="H162" s="124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s="112" customFormat="1" hidden="1" x14ac:dyDescent="0.25">
      <c r="A163" s="123"/>
      <c r="B163" s="350"/>
      <c r="C163" s="351"/>
      <c r="D163" s="124"/>
      <c r="E163" s="124"/>
      <c r="F163" s="124">
        <f t="shared" si="16"/>
        <v>0</v>
      </c>
      <c r="G163" s="124"/>
      <c r="H163" s="124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s="112" customFormat="1" hidden="1" x14ac:dyDescent="0.25">
      <c r="A164" s="123"/>
      <c r="B164" s="350"/>
      <c r="C164" s="351"/>
      <c r="D164" s="124"/>
      <c r="E164" s="124"/>
      <c r="F164" s="124">
        <f t="shared" si="16"/>
        <v>0</v>
      </c>
      <c r="G164" s="124"/>
      <c r="H164" s="124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s="112" customFormat="1" hidden="1" x14ac:dyDescent="0.25">
      <c r="A165" s="123"/>
      <c r="B165" s="350"/>
      <c r="C165" s="351"/>
      <c r="D165" s="124"/>
      <c r="E165" s="124"/>
      <c r="F165" s="124">
        <f t="shared" si="16"/>
        <v>0</v>
      </c>
      <c r="G165" s="124"/>
      <c r="H165" s="124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s="112" customFormat="1" hidden="1" x14ac:dyDescent="0.25">
      <c r="A166" s="123"/>
      <c r="B166" s="657"/>
      <c r="C166" s="669"/>
      <c r="D166" s="124"/>
      <c r="E166" s="124"/>
      <c r="F166" s="124">
        <f t="shared" si="16"/>
        <v>0</v>
      </c>
      <c r="G166" s="124"/>
      <c r="H166" s="124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hidden="1" x14ac:dyDescent="0.25">
      <c r="A167" s="123"/>
      <c r="B167" s="657"/>
      <c r="C167" s="669"/>
      <c r="D167" s="124"/>
      <c r="E167" s="124"/>
      <c r="F167" s="124">
        <f t="shared" si="16"/>
        <v>0</v>
      </c>
      <c r="G167" s="124"/>
      <c r="H167" s="124"/>
    </row>
    <row r="168" spans="1:21" hidden="1" x14ac:dyDescent="0.25">
      <c r="A168" s="123"/>
      <c r="B168" s="657"/>
      <c r="C168" s="669"/>
      <c r="D168" s="124"/>
      <c r="E168" s="124"/>
      <c r="F168" s="124">
        <f t="shared" si="16"/>
        <v>0</v>
      </c>
      <c r="G168" s="124"/>
      <c r="H168" s="124"/>
    </row>
    <row r="169" spans="1:21" hidden="1" x14ac:dyDescent="0.25">
      <c r="A169" s="123"/>
      <c r="B169" s="657"/>
      <c r="C169" s="669"/>
      <c r="D169" s="124"/>
      <c r="E169" s="124"/>
      <c r="F169" s="124">
        <f t="shared" si="16"/>
        <v>0</v>
      </c>
      <c r="G169" s="124"/>
      <c r="H169" s="124"/>
    </row>
    <row r="170" spans="1:21" s="166" customFormat="1" hidden="1" x14ac:dyDescent="0.25">
      <c r="A170" s="164"/>
      <c r="B170" s="676" t="s">
        <v>216</v>
      </c>
      <c r="C170" s="677"/>
      <c r="D170" s="165"/>
      <c r="E170" s="165"/>
      <c r="F170" s="165">
        <f>SUM(F152:F169)</f>
        <v>0</v>
      </c>
      <c r="G170" s="165">
        <f t="shared" ref="G170:H170" si="17">SUM(G152:G169)</f>
        <v>0</v>
      </c>
      <c r="H170" s="165">
        <f t="shared" si="17"/>
        <v>0</v>
      </c>
      <c r="I170" s="169"/>
      <c r="J170" s="169"/>
      <c r="K170" s="169"/>
    </row>
    <row r="171" spans="1:21" hidden="1" x14ac:dyDescent="0.25"/>
    <row r="172" spans="1:21" s="66" customFormat="1" ht="14.25" hidden="1" x14ac:dyDescent="0.2">
      <c r="A172" s="66" t="s">
        <v>262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</row>
    <row r="173" spans="1:21" hidden="1" x14ac:dyDescent="0.25"/>
    <row r="174" spans="1:21" ht="24.75" hidden="1" x14ac:dyDescent="0.25">
      <c r="A174" s="125" t="s">
        <v>218</v>
      </c>
      <c r="B174" s="665" t="s">
        <v>237</v>
      </c>
      <c r="C174" s="667"/>
      <c r="D174" s="119" t="s">
        <v>260</v>
      </c>
      <c r="E174" s="119" t="s">
        <v>261</v>
      </c>
      <c r="F174" s="119" t="s">
        <v>303</v>
      </c>
      <c r="G174" s="119" t="s">
        <v>304</v>
      </c>
      <c r="H174" s="119" t="s">
        <v>414</v>
      </c>
    </row>
    <row r="175" spans="1:21" hidden="1" x14ac:dyDescent="0.25">
      <c r="A175" s="121">
        <v>1</v>
      </c>
      <c r="B175" s="657">
        <v>2</v>
      </c>
      <c r="C175" s="669"/>
      <c r="D175" s="121">
        <v>3</v>
      </c>
      <c r="E175" s="121">
        <v>4</v>
      </c>
      <c r="F175" s="121">
        <v>5</v>
      </c>
      <c r="G175" s="121">
        <v>6</v>
      </c>
      <c r="H175" s="121">
        <v>7</v>
      </c>
    </row>
    <row r="176" spans="1:21" hidden="1" x14ac:dyDescent="0.25">
      <c r="A176" s="123">
        <v>1</v>
      </c>
      <c r="B176" s="657"/>
      <c r="C176" s="669"/>
      <c r="D176" s="124"/>
      <c r="E176" s="124"/>
      <c r="F176" s="124">
        <f>E176*D176</f>
        <v>0</v>
      </c>
      <c r="G176" s="124"/>
      <c r="H176" s="124"/>
    </row>
    <row r="177" spans="1:8" hidden="1" x14ac:dyDescent="0.25">
      <c r="A177" s="123"/>
      <c r="B177" s="657"/>
      <c r="C177" s="669"/>
      <c r="D177" s="124"/>
      <c r="E177" s="124"/>
      <c r="F177" s="124">
        <f t="shared" ref="F177:F195" si="18">E177*D177</f>
        <v>0</v>
      </c>
      <c r="G177" s="124"/>
      <c r="H177" s="124"/>
    </row>
    <row r="178" spans="1:8" hidden="1" x14ac:dyDescent="0.25">
      <c r="A178" s="123"/>
      <c r="B178" s="657"/>
      <c r="C178" s="669"/>
      <c r="D178" s="124"/>
      <c r="E178" s="124"/>
      <c r="F178" s="124">
        <f t="shared" si="18"/>
        <v>0</v>
      </c>
      <c r="G178" s="124"/>
      <c r="H178" s="124"/>
    </row>
    <row r="179" spans="1:8" hidden="1" x14ac:dyDescent="0.25">
      <c r="A179" s="123"/>
      <c r="B179" s="350"/>
      <c r="C179" s="351"/>
      <c r="D179" s="124"/>
      <c r="E179" s="124"/>
      <c r="F179" s="124">
        <f t="shared" si="18"/>
        <v>0</v>
      </c>
      <c r="G179" s="124"/>
      <c r="H179" s="124"/>
    </row>
    <row r="180" spans="1:8" hidden="1" x14ac:dyDescent="0.25">
      <c r="A180" s="123"/>
      <c r="B180" s="350"/>
      <c r="C180" s="351"/>
      <c r="D180" s="124"/>
      <c r="E180" s="124"/>
      <c r="F180" s="124">
        <f t="shared" si="18"/>
        <v>0</v>
      </c>
      <c r="G180" s="124"/>
      <c r="H180" s="124"/>
    </row>
    <row r="181" spans="1:8" hidden="1" x14ac:dyDescent="0.25">
      <c r="A181" s="123"/>
      <c r="B181" s="350"/>
      <c r="C181" s="351"/>
      <c r="D181" s="124"/>
      <c r="E181" s="124"/>
      <c r="F181" s="124">
        <f t="shared" si="18"/>
        <v>0</v>
      </c>
      <c r="G181" s="124"/>
      <c r="H181" s="124"/>
    </row>
    <row r="182" spans="1:8" hidden="1" x14ac:dyDescent="0.25">
      <c r="A182" s="123"/>
      <c r="B182" s="350"/>
      <c r="C182" s="351"/>
      <c r="D182" s="124"/>
      <c r="E182" s="124"/>
      <c r="F182" s="124">
        <f t="shared" si="18"/>
        <v>0</v>
      </c>
      <c r="G182" s="124"/>
      <c r="H182" s="124"/>
    </row>
    <row r="183" spans="1:8" hidden="1" x14ac:dyDescent="0.25">
      <c r="A183" s="123"/>
      <c r="B183" s="350"/>
      <c r="C183" s="351"/>
      <c r="D183" s="124"/>
      <c r="E183" s="124"/>
      <c r="F183" s="124">
        <f t="shared" si="18"/>
        <v>0</v>
      </c>
      <c r="G183" s="124"/>
      <c r="H183" s="124"/>
    </row>
    <row r="184" spans="1:8" hidden="1" x14ac:dyDescent="0.25">
      <c r="A184" s="123"/>
      <c r="B184" s="350"/>
      <c r="C184" s="351"/>
      <c r="D184" s="124"/>
      <c r="E184" s="124"/>
      <c r="F184" s="124">
        <f t="shared" si="18"/>
        <v>0</v>
      </c>
      <c r="G184" s="124"/>
      <c r="H184" s="124"/>
    </row>
    <row r="185" spans="1:8" hidden="1" x14ac:dyDescent="0.25">
      <c r="A185" s="123"/>
      <c r="B185" s="350"/>
      <c r="C185" s="351"/>
      <c r="D185" s="124"/>
      <c r="E185" s="124"/>
      <c r="F185" s="124">
        <f t="shared" si="18"/>
        <v>0</v>
      </c>
      <c r="G185" s="124"/>
      <c r="H185" s="124"/>
    </row>
    <row r="186" spans="1:8" hidden="1" x14ac:dyDescent="0.25">
      <c r="A186" s="123"/>
      <c r="B186" s="350"/>
      <c r="C186" s="351"/>
      <c r="D186" s="124"/>
      <c r="E186" s="124"/>
      <c r="F186" s="124">
        <f t="shared" si="18"/>
        <v>0</v>
      </c>
      <c r="G186" s="124"/>
      <c r="H186" s="124"/>
    </row>
    <row r="187" spans="1:8" hidden="1" x14ac:dyDescent="0.25">
      <c r="A187" s="123"/>
      <c r="B187" s="350"/>
      <c r="C187" s="351"/>
      <c r="D187" s="124"/>
      <c r="E187" s="124"/>
      <c r="F187" s="124">
        <f t="shared" si="18"/>
        <v>0</v>
      </c>
      <c r="G187" s="124"/>
      <c r="H187" s="124"/>
    </row>
    <row r="188" spans="1:8" hidden="1" x14ac:dyDescent="0.25">
      <c r="A188" s="123"/>
      <c r="B188" s="350"/>
      <c r="C188" s="351"/>
      <c r="D188" s="124"/>
      <c r="E188" s="124"/>
      <c r="F188" s="124">
        <f t="shared" si="18"/>
        <v>0</v>
      </c>
      <c r="G188" s="124"/>
      <c r="H188" s="124"/>
    </row>
    <row r="189" spans="1:8" hidden="1" x14ac:dyDescent="0.25">
      <c r="A189" s="123"/>
      <c r="B189" s="350"/>
      <c r="C189" s="351"/>
      <c r="D189" s="124"/>
      <c r="E189" s="124"/>
      <c r="F189" s="124">
        <f t="shared" si="18"/>
        <v>0</v>
      </c>
      <c r="G189" s="124"/>
      <c r="H189" s="124"/>
    </row>
    <row r="190" spans="1:8" hidden="1" x14ac:dyDescent="0.25">
      <c r="A190" s="123"/>
      <c r="B190" s="350"/>
      <c r="C190" s="351"/>
      <c r="D190" s="124"/>
      <c r="E190" s="124"/>
      <c r="F190" s="124">
        <f t="shared" si="18"/>
        <v>0</v>
      </c>
      <c r="G190" s="124"/>
      <c r="H190" s="124"/>
    </row>
    <row r="191" spans="1:8" hidden="1" x14ac:dyDescent="0.25">
      <c r="A191" s="123"/>
      <c r="B191" s="350"/>
      <c r="C191" s="351"/>
      <c r="D191" s="124"/>
      <c r="E191" s="124"/>
      <c r="F191" s="124">
        <f t="shared" si="18"/>
        <v>0</v>
      </c>
      <c r="G191" s="124"/>
      <c r="H191" s="124"/>
    </row>
    <row r="192" spans="1:8" hidden="1" x14ac:dyDescent="0.25">
      <c r="A192" s="123"/>
      <c r="B192" s="350"/>
      <c r="C192" s="351"/>
      <c r="D192" s="124"/>
      <c r="E192" s="124"/>
      <c r="F192" s="124">
        <f t="shared" si="18"/>
        <v>0</v>
      </c>
      <c r="G192" s="124"/>
      <c r="H192" s="124"/>
    </row>
    <row r="193" spans="1:21" hidden="1" x14ac:dyDescent="0.25">
      <c r="A193" s="123"/>
      <c r="B193" s="657"/>
      <c r="C193" s="669"/>
      <c r="D193" s="124"/>
      <c r="E193" s="124"/>
      <c r="F193" s="124">
        <f t="shared" si="18"/>
        <v>0</v>
      </c>
      <c r="G193" s="124"/>
      <c r="H193" s="124"/>
    </row>
    <row r="194" spans="1:21" hidden="1" x14ac:dyDescent="0.25">
      <c r="A194" s="123"/>
      <c r="B194" s="657"/>
      <c r="C194" s="669"/>
      <c r="D194" s="124"/>
      <c r="E194" s="124"/>
      <c r="F194" s="124">
        <f t="shared" si="18"/>
        <v>0</v>
      </c>
      <c r="G194" s="124"/>
      <c r="H194" s="124"/>
    </row>
    <row r="195" spans="1:21" hidden="1" x14ac:dyDescent="0.25">
      <c r="A195" s="123"/>
      <c r="B195" s="657"/>
      <c r="C195" s="669"/>
      <c r="D195" s="124"/>
      <c r="E195" s="124"/>
      <c r="F195" s="124">
        <f t="shared" si="18"/>
        <v>0</v>
      </c>
      <c r="G195" s="124"/>
      <c r="H195" s="124"/>
    </row>
    <row r="196" spans="1:21" s="166" customFormat="1" hidden="1" x14ac:dyDescent="0.25">
      <c r="A196" s="164"/>
      <c r="B196" s="676" t="s">
        <v>216</v>
      </c>
      <c r="C196" s="677"/>
      <c r="D196" s="165"/>
      <c r="E196" s="165"/>
      <c r="F196" s="165">
        <f>SUM(F176:F195)</f>
        <v>0</v>
      </c>
      <c r="G196" s="165">
        <f t="shared" ref="G196:H196" si="19">SUM(G176:G195)</f>
        <v>0</v>
      </c>
      <c r="H196" s="165">
        <f t="shared" si="19"/>
        <v>0</v>
      </c>
      <c r="I196" s="169"/>
      <c r="J196" s="169"/>
      <c r="K196" s="169"/>
    </row>
    <row r="197" spans="1:21" hidden="1" x14ac:dyDescent="0.25"/>
    <row r="198" spans="1:21" s="66" customFormat="1" ht="14.25" x14ac:dyDescent="0.2">
      <c r="A198" s="66" t="s">
        <v>263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</row>
    <row r="200" spans="1:21" s="112" customFormat="1" ht="24.75" x14ac:dyDescent="0.25">
      <c r="A200" s="125" t="s">
        <v>218</v>
      </c>
      <c r="B200" s="665" t="s">
        <v>237</v>
      </c>
      <c r="C200" s="667"/>
      <c r="D200" s="119" t="s">
        <v>256</v>
      </c>
      <c r="E200" s="119" t="s">
        <v>261</v>
      </c>
      <c r="F200" s="119" t="s">
        <v>303</v>
      </c>
      <c r="G200" s="119" t="s">
        <v>304</v>
      </c>
      <c r="H200" s="119" t="s">
        <v>414</v>
      </c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s="112" customFormat="1" x14ac:dyDescent="0.25">
      <c r="A201" s="121">
        <v>1</v>
      </c>
      <c r="B201" s="657">
        <v>2</v>
      </c>
      <c r="C201" s="669"/>
      <c r="D201" s="121">
        <v>3</v>
      </c>
      <c r="E201" s="121">
        <v>4</v>
      </c>
      <c r="F201" s="121">
        <v>5</v>
      </c>
      <c r="G201" s="121">
        <v>6</v>
      </c>
      <c r="H201" s="121">
        <v>7</v>
      </c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s="112" customFormat="1" x14ac:dyDescent="0.25">
      <c r="A202" s="123">
        <v>1</v>
      </c>
      <c r="B202" s="657" t="s">
        <v>511</v>
      </c>
      <c r="C202" s="669"/>
      <c r="D202" s="124">
        <v>1</v>
      </c>
      <c r="E202" s="124">
        <v>632400</v>
      </c>
      <c r="F202" s="124">
        <f>D202*E202</f>
        <v>632400</v>
      </c>
      <c r="G202" s="124">
        <v>632400</v>
      </c>
      <c r="H202" s="124">
        <v>632400</v>
      </c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s="112" customFormat="1" x14ac:dyDescent="0.25">
      <c r="A203" s="129"/>
      <c r="B203" s="690" t="s">
        <v>512</v>
      </c>
      <c r="C203" s="692"/>
      <c r="D203" s="124"/>
      <c r="E203" s="124"/>
      <c r="F203" s="124">
        <f t="shared" ref="F203:F223" si="20">D203*E203</f>
        <v>0</v>
      </c>
      <c r="G203" s="124"/>
      <c r="H203" s="124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s="112" customFormat="1" x14ac:dyDescent="0.25">
      <c r="A204" s="129"/>
      <c r="B204" s="690" t="s">
        <v>513</v>
      </c>
      <c r="C204" s="691"/>
      <c r="D204" s="124"/>
      <c r="E204" s="124"/>
      <c r="F204" s="124">
        <f t="shared" si="20"/>
        <v>0</v>
      </c>
      <c r="G204" s="124"/>
      <c r="H204" s="124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 s="112" customFormat="1" x14ac:dyDescent="0.25">
      <c r="A205" s="129"/>
      <c r="B205" s="690" t="s">
        <v>514</v>
      </c>
      <c r="C205" s="691"/>
      <c r="D205" s="124"/>
      <c r="E205" s="124"/>
      <c r="F205" s="124">
        <f t="shared" si="20"/>
        <v>0</v>
      </c>
      <c r="G205" s="124"/>
      <c r="H205" s="124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s="112" customFormat="1" x14ac:dyDescent="0.25">
      <c r="A206" s="129"/>
      <c r="B206" s="690" t="s">
        <v>515</v>
      </c>
      <c r="C206" s="691"/>
      <c r="D206" s="124"/>
      <c r="E206" s="124"/>
      <c r="F206" s="124">
        <f t="shared" si="20"/>
        <v>0</v>
      </c>
      <c r="G206" s="124"/>
      <c r="H206" s="124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s="112" customFormat="1" x14ac:dyDescent="0.25">
      <c r="A207" s="129"/>
      <c r="B207" s="690" t="s">
        <v>516</v>
      </c>
      <c r="C207" s="691"/>
      <c r="D207" s="124"/>
      <c r="E207" s="124"/>
      <c r="F207" s="124">
        <f t="shared" si="20"/>
        <v>0</v>
      </c>
      <c r="G207" s="124"/>
      <c r="H207" s="124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s="112" customFormat="1" x14ac:dyDescent="0.25">
      <c r="A208" s="129"/>
      <c r="B208" s="690" t="s">
        <v>517</v>
      </c>
      <c r="C208" s="691"/>
      <c r="D208" s="124"/>
      <c r="E208" s="124"/>
      <c r="F208" s="124">
        <f t="shared" si="20"/>
        <v>0</v>
      </c>
      <c r="G208" s="124"/>
      <c r="H208" s="124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s="112" customFormat="1" x14ac:dyDescent="0.25">
      <c r="A209" s="129"/>
      <c r="B209" s="690" t="s">
        <v>518</v>
      </c>
      <c r="C209" s="691"/>
      <c r="D209" s="124"/>
      <c r="E209" s="124"/>
      <c r="F209" s="124">
        <f t="shared" si="20"/>
        <v>0</v>
      </c>
      <c r="G209" s="124"/>
      <c r="H209" s="124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s="112" customFormat="1" x14ac:dyDescent="0.25">
      <c r="A210" s="129"/>
      <c r="B210" s="690" t="s">
        <v>519</v>
      </c>
      <c r="C210" s="691"/>
      <c r="D210" s="124"/>
      <c r="E210" s="124"/>
      <c r="F210" s="124">
        <f t="shared" si="20"/>
        <v>0</v>
      </c>
      <c r="G210" s="124"/>
      <c r="H210" s="124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s="112" customFormat="1" x14ac:dyDescent="0.25">
      <c r="A211" s="129"/>
      <c r="B211" s="690" t="s">
        <v>520</v>
      </c>
      <c r="C211" s="691"/>
      <c r="D211" s="124"/>
      <c r="E211" s="124"/>
      <c r="F211" s="124">
        <f t="shared" si="20"/>
        <v>0</v>
      </c>
      <c r="G211" s="124"/>
      <c r="H211" s="124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s="112" customFormat="1" x14ac:dyDescent="0.25">
      <c r="A212" s="129"/>
      <c r="B212" s="690" t="s">
        <v>521</v>
      </c>
      <c r="C212" s="691"/>
      <c r="D212" s="124"/>
      <c r="E212" s="124"/>
      <c r="F212" s="124">
        <f t="shared" si="20"/>
        <v>0</v>
      </c>
      <c r="G212" s="124"/>
      <c r="H212" s="124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s="112" customFormat="1" x14ac:dyDescent="0.25">
      <c r="A213" s="129"/>
      <c r="B213" s="690" t="s">
        <v>522</v>
      </c>
      <c r="C213" s="691"/>
      <c r="D213" s="124"/>
      <c r="E213" s="124"/>
      <c r="F213" s="124">
        <f t="shared" si="20"/>
        <v>0</v>
      </c>
      <c r="G213" s="124"/>
      <c r="H213" s="124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s="112" customFormat="1" hidden="1" x14ac:dyDescent="0.25">
      <c r="A214" s="129"/>
      <c r="B214" s="657"/>
      <c r="C214" s="658"/>
      <c r="D214" s="124"/>
      <c r="E214" s="124"/>
      <c r="F214" s="124">
        <f t="shared" si="20"/>
        <v>0</v>
      </c>
      <c r="G214" s="124"/>
      <c r="H214" s="124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hidden="1" x14ac:dyDescent="0.25">
      <c r="A215" s="129"/>
      <c r="B215" s="657"/>
      <c r="C215" s="658"/>
      <c r="D215" s="124"/>
      <c r="E215" s="124"/>
      <c r="F215" s="124">
        <f t="shared" si="20"/>
        <v>0</v>
      </c>
      <c r="G215" s="124"/>
      <c r="H215" s="124"/>
    </row>
    <row r="216" spans="1:21" hidden="1" x14ac:dyDescent="0.25">
      <c r="A216" s="129"/>
      <c r="B216" s="657"/>
      <c r="C216" s="658"/>
      <c r="D216" s="124"/>
      <c r="E216" s="124"/>
      <c r="F216" s="124">
        <f t="shared" si="20"/>
        <v>0</v>
      </c>
      <c r="G216" s="124"/>
      <c r="H216" s="124"/>
    </row>
    <row r="217" spans="1:21" hidden="1" x14ac:dyDescent="0.25">
      <c r="A217" s="129"/>
      <c r="B217" s="657"/>
      <c r="C217" s="658"/>
      <c r="D217" s="124"/>
      <c r="E217" s="124"/>
      <c r="F217" s="124">
        <f t="shared" si="20"/>
        <v>0</v>
      </c>
      <c r="G217" s="124"/>
      <c r="H217" s="124"/>
    </row>
    <row r="218" spans="1:21" hidden="1" x14ac:dyDescent="0.25">
      <c r="A218" s="129"/>
      <c r="B218" s="350"/>
      <c r="C218" s="351"/>
      <c r="D218" s="124"/>
      <c r="E218" s="124"/>
      <c r="F218" s="124">
        <f t="shared" si="20"/>
        <v>0</v>
      </c>
      <c r="G218" s="124"/>
      <c r="H218" s="124"/>
    </row>
    <row r="219" spans="1:21" hidden="1" x14ac:dyDescent="0.25">
      <c r="A219" s="129"/>
      <c r="B219" s="350"/>
      <c r="C219" s="351"/>
      <c r="D219" s="124"/>
      <c r="E219" s="124"/>
      <c r="F219" s="124">
        <f t="shared" si="20"/>
        <v>0</v>
      </c>
      <c r="G219" s="124"/>
      <c r="H219" s="124"/>
    </row>
    <row r="220" spans="1:21" hidden="1" x14ac:dyDescent="0.25">
      <c r="A220" s="123"/>
      <c r="B220" s="657"/>
      <c r="C220" s="669"/>
      <c r="D220" s="124"/>
      <c r="E220" s="124"/>
      <c r="F220" s="124">
        <f t="shared" si="20"/>
        <v>0</v>
      </c>
      <c r="G220" s="124"/>
      <c r="H220" s="124"/>
    </row>
    <row r="221" spans="1:21" hidden="1" x14ac:dyDescent="0.25">
      <c r="A221" s="123"/>
      <c r="B221" s="657"/>
      <c r="C221" s="669"/>
      <c r="D221" s="124"/>
      <c r="E221" s="124"/>
      <c r="F221" s="124">
        <f t="shared" si="20"/>
        <v>0</v>
      </c>
      <c r="G221" s="124"/>
      <c r="H221" s="124"/>
    </row>
    <row r="222" spans="1:21" hidden="1" x14ac:dyDescent="0.25">
      <c r="A222" s="123"/>
      <c r="B222" s="657"/>
      <c r="C222" s="669"/>
      <c r="D222" s="124"/>
      <c r="E222" s="124"/>
      <c r="F222" s="124">
        <f t="shared" si="20"/>
        <v>0</v>
      </c>
      <c r="G222" s="124"/>
      <c r="H222" s="124"/>
    </row>
    <row r="223" spans="1:21" hidden="1" x14ac:dyDescent="0.25">
      <c r="A223" s="123"/>
      <c r="B223" s="657"/>
      <c r="C223" s="669"/>
      <c r="D223" s="124"/>
      <c r="E223" s="124"/>
      <c r="F223" s="124">
        <f t="shared" si="20"/>
        <v>0</v>
      </c>
      <c r="G223" s="124"/>
      <c r="H223" s="124"/>
    </row>
    <row r="224" spans="1:21" s="166" customFormat="1" x14ac:dyDescent="0.25">
      <c r="A224" s="164"/>
      <c r="B224" s="676" t="s">
        <v>216</v>
      </c>
      <c r="C224" s="677"/>
      <c r="D224" s="165"/>
      <c r="E224" s="165"/>
      <c r="F224" s="165">
        <f>SUM(F202:F223)</f>
        <v>632400</v>
      </c>
      <c r="G224" s="165">
        <f t="shared" ref="G224:H224" si="21">SUM(G202:G223)</f>
        <v>632400</v>
      </c>
      <c r="H224" s="165">
        <f t="shared" si="21"/>
        <v>632400</v>
      </c>
      <c r="I224" s="169"/>
      <c r="J224" s="169"/>
      <c r="K224" s="169"/>
    </row>
    <row r="225" spans="1:21" ht="15.75" thickBot="1" x14ac:dyDescent="0.3"/>
    <row r="226" spans="1:21" ht="15.75" thickBot="1" x14ac:dyDescent="0.3">
      <c r="A226" s="130"/>
      <c r="B226" s="685" t="s">
        <v>264</v>
      </c>
      <c r="C226" s="686"/>
      <c r="D226" s="686"/>
      <c r="E226" s="687"/>
      <c r="F226" s="171">
        <f>F224+F196+F170+F146+G134+F122+G110+F97+F85+F73+F48+I36+F61</f>
        <v>632400</v>
      </c>
      <c r="G226" s="171">
        <f t="shared" ref="G226:H226" si="22">G224+G196+G170+G146+H134+G122+H110+G97+G85+G73+G48+J36+G61</f>
        <v>632400</v>
      </c>
      <c r="H226" s="171">
        <f t="shared" si="22"/>
        <v>632400</v>
      </c>
    </row>
    <row r="229" spans="1:21" s="356" customFormat="1" ht="20.25" customHeight="1" x14ac:dyDescent="0.25">
      <c r="A229" s="688" t="s">
        <v>179</v>
      </c>
      <c r="B229" s="688"/>
      <c r="C229" s="688"/>
      <c r="D229" s="358" t="s">
        <v>419</v>
      </c>
      <c r="E229" s="131"/>
      <c r="F229" s="346"/>
      <c r="G229" s="131"/>
      <c r="H229" s="358" t="s">
        <v>421</v>
      </c>
      <c r="I229" s="346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2"/>
    </row>
    <row r="230" spans="1:21" s="356" customFormat="1" ht="20.25" customHeight="1" x14ac:dyDescent="0.25">
      <c r="A230" s="688" t="s">
        <v>180</v>
      </c>
      <c r="B230" s="688"/>
      <c r="C230" s="688"/>
      <c r="D230" s="133" t="s">
        <v>265</v>
      </c>
      <c r="E230" s="134"/>
      <c r="F230" s="133" t="s">
        <v>266</v>
      </c>
      <c r="G230" s="134"/>
      <c r="H230" s="355" t="s">
        <v>267</v>
      </c>
      <c r="I230" s="355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2"/>
    </row>
    <row r="231" spans="1:21" s="356" customFormat="1" ht="20.25" customHeight="1" x14ac:dyDescent="0.25">
      <c r="D231" s="359"/>
      <c r="E231" s="134"/>
      <c r="F231" s="346"/>
      <c r="G231" s="131"/>
      <c r="H231" s="358" t="s">
        <v>502</v>
      </c>
      <c r="I231" s="346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2"/>
    </row>
    <row r="232" spans="1:21" s="356" customFormat="1" ht="20.25" customHeight="1" x14ac:dyDescent="0.25">
      <c r="B232" s="688" t="s">
        <v>501</v>
      </c>
      <c r="C232" s="689"/>
      <c r="D232" s="359"/>
      <c r="E232" s="134"/>
      <c r="F232" s="133" t="s">
        <v>266</v>
      </c>
      <c r="G232" s="134"/>
      <c r="H232" s="355" t="s">
        <v>267</v>
      </c>
      <c r="I232" s="355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2"/>
    </row>
    <row r="233" spans="1:21" s="356" customFormat="1" x14ac:dyDescent="0.25">
      <c r="A233" s="354"/>
      <c r="F233" s="359"/>
      <c r="G233" s="134"/>
      <c r="H233" s="360"/>
      <c r="I233" s="360"/>
    </row>
    <row r="234" spans="1:21" s="356" customFormat="1" ht="30" customHeight="1" x14ac:dyDescent="0.2">
      <c r="A234" s="683" t="s">
        <v>182</v>
      </c>
      <c r="B234" s="683"/>
      <c r="C234" s="346"/>
      <c r="D234" s="131"/>
      <c r="E234" s="346"/>
      <c r="F234" s="131"/>
      <c r="G234" s="346"/>
      <c r="H234" s="346"/>
    </row>
    <row r="235" spans="1:21" s="356" customFormat="1" x14ac:dyDescent="0.25">
      <c r="C235" s="133" t="s">
        <v>268</v>
      </c>
      <c r="D235" s="134"/>
      <c r="E235" s="355" t="s">
        <v>183</v>
      </c>
      <c r="F235" s="134"/>
      <c r="G235" s="684" t="s">
        <v>184</v>
      </c>
      <c r="H235" s="684"/>
    </row>
    <row r="236" spans="1:21" s="356" customFormat="1" x14ac:dyDescent="0.25"/>
    <row r="237" spans="1:21" s="356" customFormat="1" x14ac:dyDescent="0.25"/>
    <row r="238" spans="1:21" s="356" customFormat="1" x14ac:dyDescent="0.25"/>
    <row r="239" spans="1:21" s="356" customFormat="1" x14ac:dyDescent="0.25"/>
    <row r="240" spans="1:21" s="356" customFormat="1" x14ac:dyDescent="0.25">
      <c r="A240" s="683" t="s">
        <v>269</v>
      </c>
      <c r="B240" s="683"/>
      <c r="C240" s="683"/>
      <c r="D240" s="683"/>
      <c r="E240" s="683"/>
    </row>
  </sheetData>
  <mergeCells count="136">
    <mergeCell ref="J1:K1"/>
    <mergeCell ref="I2:K2"/>
    <mergeCell ref="A3:K3"/>
    <mergeCell ref="A6:K6"/>
    <mergeCell ref="A8:B8"/>
    <mergeCell ref="A10:C10"/>
    <mergeCell ref="B54:D54"/>
    <mergeCell ref="B55:D55"/>
    <mergeCell ref="B56:D56"/>
    <mergeCell ref="B57:D57"/>
    <mergeCell ref="B58:D58"/>
    <mergeCell ref="B59:D59"/>
    <mergeCell ref="J15:J17"/>
    <mergeCell ref="K15:K17"/>
    <mergeCell ref="D16:D17"/>
    <mergeCell ref="A50:H50"/>
    <mergeCell ref="B52:D52"/>
    <mergeCell ref="B53:D53"/>
    <mergeCell ref="A15:A17"/>
    <mergeCell ref="B15:B17"/>
    <mergeCell ref="C15:C17"/>
    <mergeCell ref="D15:G15"/>
    <mergeCell ref="H15:H17"/>
    <mergeCell ref="I15:I17"/>
    <mergeCell ref="B69:C69"/>
    <mergeCell ref="B70:C70"/>
    <mergeCell ref="B71:C71"/>
    <mergeCell ref="B72:C72"/>
    <mergeCell ref="B73:C73"/>
    <mergeCell ref="B77:C77"/>
    <mergeCell ref="B60:D60"/>
    <mergeCell ref="B61:D61"/>
    <mergeCell ref="B65:C65"/>
    <mergeCell ref="B66:C66"/>
    <mergeCell ref="B67:C67"/>
    <mergeCell ref="B68:C68"/>
    <mergeCell ref="B84:C84"/>
    <mergeCell ref="B85:C85"/>
    <mergeCell ref="A87:H87"/>
    <mergeCell ref="B89:C89"/>
    <mergeCell ref="B90:C90"/>
    <mergeCell ref="B91:C91"/>
    <mergeCell ref="B78:C78"/>
    <mergeCell ref="B79:C79"/>
    <mergeCell ref="B80:C80"/>
    <mergeCell ref="B81:C81"/>
    <mergeCell ref="B82:C82"/>
    <mergeCell ref="B83:C83"/>
    <mergeCell ref="B102:C102"/>
    <mergeCell ref="B103:C103"/>
    <mergeCell ref="B104:C104"/>
    <mergeCell ref="B105:C105"/>
    <mergeCell ref="B108:C108"/>
    <mergeCell ref="B109:C109"/>
    <mergeCell ref="B92:C92"/>
    <mergeCell ref="B93:C93"/>
    <mergeCell ref="B94:C94"/>
    <mergeCell ref="B95:C95"/>
    <mergeCell ref="B96:C96"/>
    <mergeCell ref="B97:C97"/>
    <mergeCell ref="B119:C119"/>
    <mergeCell ref="B120:C120"/>
    <mergeCell ref="B121:C121"/>
    <mergeCell ref="B122:C122"/>
    <mergeCell ref="B126:C126"/>
    <mergeCell ref="B127:C127"/>
    <mergeCell ref="B110:C110"/>
    <mergeCell ref="B114:C114"/>
    <mergeCell ref="B115:C115"/>
    <mergeCell ref="B116:C116"/>
    <mergeCell ref="B117:C117"/>
    <mergeCell ref="B118:C118"/>
    <mergeCell ref="B134:C134"/>
    <mergeCell ref="B138:C138"/>
    <mergeCell ref="B139:C139"/>
    <mergeCell ref="B140:C140"/>
    <mergeCell ref="B141:C141"/>
    <mergeCell ref="B142:C142"/>
    <mergeCell ref="B128:C128"/>
    <mergeCell ref="B129:C129"/>
    <mergeCell ref="B130:C130"/>
    <mergeCell ref="B131:C131"/>
    <mergeCell ref="B132:C132"/>
    <mergeCell ref="B133:C133"/>
    <mergeCell ref="B152:C152"/>
    <mergeCell ref="B153:C153"/>
    <mergeCell ref="B166:C166"/>
    <mergeCell ref="B167:C167"/>
    <mergeCell ref="B168:C168"/>
    <mergeCell ref="B169:C169"/>
    <mergeCell ref="B143:C143"/>
    <mergeCell ref="B144:C144"/>
    <mergeCell ref="B145:C145"/>
    <mergeCell ref="B146:C146"/>
    <mergeCell ref="B150:C150"/>
    <mergeCell ref="B151:C151"/>
    <mergeCell ref="B193:C193"/>
    <mergeCell ref="B194:C194"/>
    <mergeCell ref="B195:C195"/>
    <mergeCell ref="B196:C196"/>
    <mergeCell ref="B200:C200"/>
    <mergeCell ref="B201:C201"/>
    <mergeCell ref="B170:C170"/>
    <mergeCell ref="B174:C174"/>
    <mergeCell ref="B175:C175"/>
    <mergeCell ref="B176:C176"/>
    <mergeCell ref="B177:C177"/>
    <mergeCell ref="B178:C178"/>
    <mergeCell ref="G235:H235"/>
    <mergeCell ref="B202:C202"/>
    <mergeCell ref="B203:C203"/>
    <mergeCell ref="B220:C220"/>
    <mergeCell ref="B221:C221"/>
    <mergeCell ref="B222:C222"/>
    <mergeCell ref="B223:C223"/>
    <mergeCell ref="B213:C213"/>
    <mergeCell ref="B214:C214"/>
    <mergeCell ref="B215:C215"/>
    <mergeCell ref="B216:C216"/>
    <mergeCell ref="B217:C217"/>
    <mergeCell ref="B232:C232"/>
    <mergeCell ref="A240:E240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24:C224"/>
    <mergeCell ref="B226:E226"/>
    <mergeCell ref="A229:C229"/>
    <mergeCell ref="A230:C230"/>
    <mergeCell ref="A234:B234"/>
  </mergeCells>
  <pageMargins left="0.7" right="0.7" top="0.75" bottom="0.75" header="0.3" footer="0.3"/>
  <pageSetup paperSize="9" scale="57" orientation="portrait" r:id="rId1"/>
  <rowBreaks count="2" manualBreakCount="2">
    <brk id="62" max="16383" man="1"/>
    <brk id="13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9FD4B-FE4D-4EC2-8419-F56AE44714DD}">
  <dimension ref="A1:U235"/>
  <sheetViews>
    <sheetView showGridLines="0" tabSelected="1" topLeftCell="A208" zoomScaleNormal="100" zoomScaleSheetLayoutView="100" workbookViewId="0">
      <selection activeCell="G128" sqref="G128"/>
    </sheetView>
  </sheetViews>
  <sheetFormatPr defaultRowHeight="15" x14ac:dyDescent="0.25"/>
  <cols>
    <col min="1" max="1" width="8.85546875" style="18" customWidth="1"/>
    <col min="2" max="2" width="17.7109375" style="112" customWidth="1"/>
    <col min="3" max="3" width="14.28515625" style="112" customWidth="1"/>
    <col min="4" max="5" width="14" style="112" customWidth="1"/>
    <col min="6" max="6" width="14.7109375" style="112" customWidth="1"/>
    <col min="7" max="7" width="15.85546875" style="112" customWidth="1"/>
    <col min="8" max="8" width="15.42578125" style="112" customWidth="1"/>
    <col min="9" max="11" width="14" style="112" customWidth="1"/>
    <col min="12" max="12" width="17.7109375" style="18" customWidth="1"/>
    <col min="13" max="16384" width="9.140625" style="18"/>
  </cols>
  <sheetData>
    <row r="1" spans="1:11" hidden="1" x14ac:dyDescent="0.25">
      <c r="I1" s="356"/>
      <c r="J1" s="659" t="s">
        <v>201</v>
      </c>
      <c r="K1" s="659"/>
    </row>
    <row r="2" spans="1:11" ht="144" hidden="1" customHeight="1" x14ac:dyDescent="0.25">
      <c r="I2" s="660" t="s">
        <v>202</v>
      </c>
      <c r="J2" s="660"/>
      <c r="K2" s="660"/>
    </row>
    <row r="3" spans="1:11" ht="43.5" customHeight="1" x14ac:dyDescent="0.25">
      <c r="A3" s="661" t="s">
        <v>203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</row>
    <row r="6" spans="1:11" x14ac:dyDescent="0.25">
      <c r="A6" s="472" t="s">
        <v>503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</row>
    <row r="8" spans="1:11" x14ac:dyDescent="0.25">
      <c r="A8" s="472" t="s">
        <v>204</v>
      </c>
      <c r="B8" s="472"/>
      <c r="C8" s="290" t="s">
        <v>191</v>
      </c>
    </row>
    <row r="10" spans="1:11" x14ac:dyDescent="0.25">
      <c r="A10" s="472" t="s">
        <v>205</v>
      </c>
      <c r="B10" s="472"/>
      <c r="C10" s="472"/>
      <c r="D10" s="291" t="s">
        <v>548</v>
      </c>
    </row>
    <row r="11" spans="1:11" x14ac:dyDescent="0.25">
      <c r="A11" s="347"/>
      <c r="B11" s="347"/>
      <c r="C11" s="347"/>
    </row>
    <row r="12" spans="1:11" x14ac:dyDescent="0.25">
      <c r="A12" s="115" t="s">
        <v>206</v>
      </c>
      <c r="B12" s="116"/>
      <c r="C12" s="116"/>
      <c r="D12" s="116"/>
    </row>
    <row r="13" spans="1:11" x14ac:dyDescent="0.25">
      <c r="A13" s="115" t="s">
        <v>207</v>
      </c>
      <c r="B13" s="116"/>
      <c r="C13" s="116"/>
      <c r="D13" s="116"/>
    </row>
    <row r="15" spans="1:11" s="117" customFormat="1" ht="25.5" customHeight="1" x14ac:dyDescent="0.2">
      <c r="A15" s="663"/>
      <c r="B15" s="662" t="s">
        <v>208</v>
      </c>
      <c r="C15" s="662" t="s">
        <v>209</v>
      </c>
      <c r="D15" s="662" t="s">
        <v>210</v>
      </c>
      <c r="E15" s="662"/>
      <c r="F15" s="662"/>
      <c r="G15" s="662"/>
      <c r="H15" s="662" t="s">
        <v>211</v>
      </c>
      <c r="I15" s="662" t="s">
        <v>308</v>
      </c>
      <c r="J15" s="662" t="s">
        <v>309</v>
      </c>
      <c r="K15" s="662" t="s">
        <v>412</v>
      </c>
    </row>
    <row r="16" spans="1:11" s="117" customFormat="1" ht="12" x14ac:dyDescent="0.2">
      <c r="A16" s="663"/>
      <c r="B16" s="662"/>
      <c r="C16" s="662"/>
      <c r="D16" s="663" t="s">
        <v>212</v>
      </c>
      <c r="E16" s="349" t="s">
        <v>29</v>
      </c>
      <c r="F16" s="349"/>
      <c r="G16" s="349"/>
      <c r="H16" s="662"/>
      <c r="I16" s="662"/>
      <c r="J16" s="662"/>
      <c r="K16" s="662"/>
    </row>
    <row r="17" spans="1:11" s="120" customFormat="1" ht="36" x14ac:dyDescent="0.2">
      <c r="A17" s="663"/>
      <c r="B17" s="662"/>
      <c r="C17" s="662"/>
      <c r="D17" s="663"/>
      <c r="E17" s="119" t="s">
        <v>213</v>
      </c>
      <c r="F17" s="119" t="s">
        <v>214</v>
      </c>
      <c r="G17" s="119" t="s">
        <v>215</v>
      </c>
      <c r="H17" s="662"/>
      <c r="I17" s="662"/>
      <c r="J17" s="662"/>
      <c r="K17" s="662"/>
    </row>
    <row r="18" spans="1:11" s="348" customFormat="1" x14ac:dyDescent="0.25">
      <c r="A18" s="121">
        <v>1</v>
      </c>
      <c r="B18" s="121">
        <v>2</v>
      </c>
      <c r="C18" s="121">
        <v>3</v>
      </c>
      <c r="D18" s="121">
        <v>4</v>
      </c>
      <c r="E18" s="121">
        <v>5</v>
      </c>
      <c r="F18" s="121">
        <v>6</v>
      </c>
      <c r="G18" s="121">
        <v>7</v>
      </c>
      <c r="H18" s="121">
        <v>8</v>
      </c>
      <c r="I18" s="121">
        <v>9</v>
      </c>
      <c r="J18" s="121">
        <v>10</v>
      </c>
      <c r="K18" s="121">
        <v>11</v>
      </c>
    </row>
    <row r="19" spans="1:11" s="348" customFormat="1" x14ac:dyDescent="0.25">
      <c r="A19" s="121"/>
      <c r="B19" s="121" t="s">
        <v>411</v>
      </c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24.75" x14ac:dyDescent="0.25">
      <c r="A20" s="123">
        <v>1</v>
      </c>
      <c r="B20" s="119" t="s">
        <v>305</v>
      </c>
      <c r="C20" s="123">
        <v>0.15</v>
      </c>
      <c r="D20" s="124">
        <f>E20+F20+G20</f>
        <v>6616.07</v>
      </c>
      <c r="E20" s="123">
        <v>6616.07</v>
      </c>
      <c r="F20" s="124"/>
      <c r="G20" s="124"/>
      <c r="H20" s="123">
        <v>30000</v>
      </c>
      <c r="I20" s="361">
        <f>(C20*D20+H20)*8+0.02</f>
        <v>247939.30399999997</v>
      </c>
      <c r="J20" s="124">
        <v>247939.30399999997</v>
      </c>
      <c r="K20" s="124">
        <v>247939.30399999997</v>
      </c>
    </row>
    <row r="21" spans="1:11" x14ac:dyDescent="0.25">
      <c r="A21" s="123">
        <v>2</v>
      </c>
      <c r="B21" s="119" t="s">
        <v>306</v>
      </c>
      <c r="C21" s="123">
        <v>3.33</v>
      </c>
      <c r="D21" s="124">
        <f t="shared" ref="D21:D29" si="0">E21+F21+G21</f>
        <v>4303.8999999999996</v>
      </c>
      <c r="E21" s="123">
        <v>4303.8999999999996</v>
      </c>
      <c r="F21" s="124"/>
      <c r="G21" s="124"/>
      <c r="H21" s="123">
        <v>132292.81</v>
      </c>
      <c r="I21" s="361">
        <f t="shared" ref="I21:I22" si="1">(C21*D21+H21)*8</f>
        <v>1172998.3759999999</v>
      </c>
      <c r="J21" s="124">
        <v>1172998.3759999999</v>
      </c>
      <c r="K21" s="124">
        <v>1172998.3759999999</v>
      </c>
    </row>
    <row r="22" spans="1:11" x14ac:dyDescent="0.25">
      <c r="A22" s="123">
        <v>3</v>
      </c>
      <c r="B22" s="119" t="s">
        <v>307</v>
      </c>
      <c r="C22" s="123">
        <v>0.1</v>
      </c>
      <c r="D22" s="124">
        <f t="shared" si="0"/>
        <v>7088.7</v>
      </c>
      <c r="E22" s="123">
        <v>7088.7</v>
      </c>
      <c r="F22" s="124"/>
      <c r="G22" s="124"/>
      <c r="H22" s="123">
        <v>51760</v>
      </c>
      <c r="I22" s="361">
        <f t="shared" si="1"/>
        <v>419750.96</v>
      </c>
      <c r="J22" s="167">
        <v>419750.96</v>
      </c>
      <c r="K22" s="167">
        <v>419750.96</v>
      </c>
    </row>
    <row r="23" spans="1:11" hidden="1" x14ac:dyDescent="0.25">
      <c r="A23" s="121"/>
      <c r="B23" s="121"/>
      <c r="C23" s="121"/>
      <c r="D23" s="124">
        <f t="shared" si="0"/>
        <v>0</v>
      </c>
      <c r="E23" s="124"/>
      <c r="F23" s="124"/>
      <c r="G23" s="124"/>
      <c r="H23" s="124"/>
      <c r="I23" s="167">
        <f t="shared" ref="I23:I29" si="2">C23*D23+H23</f>
        <v>0</v>
      </c>
      <c r="J23" s="167"/>
      <c r="K23" s="167"/>
    </row>
    <row r="24" spans="1:11" hidden="1" x14ac:dyDescent="0.25">
      <c r="A24" s="123"/>
      <c r="B24" s="163"/>
      <c r="C24" s="124"/>
      <c r="D24" s="124">
        <f t="shared" si="0"/>
        <v>0</v>
      </c>
      <c r="E24" s="124"/>
      <c r="F24" s="124"/>
      <c r="G24" s="124"/>
      <c r="H24" s="124"/>
      <c r="I24" s="167">
        <f t="shared" si="2"/>
        <v>0</v>
      </c>
      <c r="J24" s="167"/>
      <c r="K24" s="167"/>
    </row>
    <row r="25" spans="1:11" hidden="1" x14ac:dyDescent="0.25">
      <c r="A25" s="123"/>
      <c r="B25" s="163"/>
      <c r="C25" s="124"/>
      <c r="D25" s="124">
        <f t="shared" si="0"/>
        <v>0</v>
      </c>
      <c r="E25" s="124"/>
      <c r="F25" s="124"/>
      <c r="G25" s="124"/>
      <c r="H25" s="124"/>
      <c r="I25" s="167">
        <f t="shared" si="2"/>
        <v>0</v>
      </c>
      <c r="J25" s="167"/>
      <c r="K25" s="167"/>
    </row>
    <row r="26" spans="1:11" hidden="1" x14ac:dyDescent="0.25">
      <c r="A26" s="123"/>
      <c r="B26" s="163"/>
      <c r="C26" s="124"/>
      <c r="D26" s="124">
        <f t="shared" si="0"/>
        <v>0</v>
      </c>
      <c r="E26" s="124"/>
      <c r="F26" s="124"/>
      <c r="G26" s="124"/>
      <c r="H26" s="124"/>
      <c r="I26" s="167">
        <f t="shared" si="2"/>
        <v>0</v>
      </c>
      <c r="J26" s="167"/>
      <c r="K26" s="167"/>
    </row>
    <row r="27" spans="1:11" hidden="1" x14ac:dyDescent="0.25">
      <c r="A27" s="123"/>
      <c r="B27" s="163"/>
      <c r="C27" s="124"/>
      <c r="D27" s="124">
        <f t="shared" si="0"/>
        <v>0</v>
      </c>
      <c r="E27" s="124"/>
      <c r="F27" s="124"/>
      <c r="G27" s="124"/>
      <c r="H27" s="124"/>
      <c r="I27" s="167">
        <f t="shared" si="2"/>
        <v>0</v>
      </c>
      <c r="J27" s="167"/>
      <c r="K27" s="167"/>
    </row>
    <row r="28" spans="1:11" hidden="1" x14ac:dyDescent="0.25">
      <c r="A28" s="123"/>
      <c r="B28" s="163"/>
      <c r="C28" s="124"/>
      <c r="D28" s="124">
        <f t="shared" si="0"/>
        <v>0</v>
      </c>
      <c r="E28" s="124"/>
      <c r="F28" s="124"/>
      <c r="G28" s="124"/>
      <c r="H28" s="124"/>
      <c r="I28" s="167">
        <f t="shared" si="2"/>
        <v>0</v>
      </c>
      <c r="J28" s="167"/>
      <c r="K28" s="167"/>
    </row>
    <row r="29" spans="1:11" hidden="1" x14ac:dyDescent="0.25">
      <c r="A29" s="123"/>
      <c r="B29" s="163"/>
      <c r="C29" s="124"/>
      <c r="D29" s="124">
        <f t="shared" si="0"/>
        <v>0</v>
      </c>
      <c r="E29" s="124"/>
      <c r="F29" s="124"/>
      <c r="G29" s="124"/>
      <c r="H29" s="124"/>
      <c r="I29" s="167">
        <f t="shared" si="2"/>
        <v>0</v>
      </c>
      <c r="J29" s="167"/>
      <c r="K29" s="167"/>
    </row>
    <row r="30" spans="1:11" s="166" customFormat="1" x14ac:dyDescent="0.25">
      <c r="A30" s="164" t="s">
        <v>216</v>
      </c>
      <c r="B30" s="165"/>
      <c r="C30" s="165"/>
      <c r="D30" s="165"/>
      <c r="E30" s="165"/>
      <c r="F30" s="165"/>
      <c r="G30" s="165"/>
      <c r="H30" s="165"/>
      <c r="I30" s="168">
        <f>SUM(I20:I29)</f>
        <v>1840688.64</v>
      </c>
      <c r="J30" s="168">
        <f t="shared" ref="J30:K30" si="3">SUM(J20:J29)</f>
        <v>1840688.64</v>
      </c>
      <c r="K30" s="168">
        <f t="shared" si="3"/>
        <v>1840688.64</v>
      </c>
    </row>
    <row r="32" spans="1:11" s="66" customFormat="1" ht="14.25" x14ac:dyDescent="0.2">
      <c r="A32" s="66" t="s">
        <v>217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4" spans="1:11" s="117" customFormat="1" ht="57" customHeight="1" x14ac:dyDescent="0.2">
      <c r="A34" s="125" t="s">
        <v>218</v>
      </c>
      <c r="B34" s="119" t="s">
        <v>219</v>
      </c>
      <c r="C34" s="119" t="s">
        <v>220</v>
      </c>
      <c r="D34" s="119" t="s">
        <v>221</v>
      </c>
      <c r="E34" s="119" t="s">
        <v>222</v>
      </c>
      <c r="F34" s="119" t="s">
        <v>223</v>
      </c>
      <c r="G34" s="119" t="s">
        <v>223</v>
      </c>
      <c r="H34" s="119" t="s">
        <v>223</v>
      </c>
      <c r="I34" s="126"/>
      <c r="J34" s="126"/>
      <c r="K34" s="126"/>
    </row>
    <row r="35" spans="1:11" s="348" customFormat="1" x14ac:dyDescent="0.25">
      <c r="A35" s="121">
        <v>1</v>
      </c>
      <c r="B35" s="121">
        <v>2</v>
      </c>
      <c r="C35" s="121">
        <v>3</v>
      </c>
      <c r="D35" s="121">
        <v>4</v>
      </c>
      <c r="E35" s="121">
        <v>5</v>
      </c>
      <c r="F35" s="121">
        <v>6</v>
      </c>
      <c r="G35" s="121">
        <v>7</v>
      </c>
      <c r="H35" s="121">
        <v>8</v>
      </c>
    </row>
    <row r="36" spans="1:11" x14ac:dyDescent="0.25">
      <c r="A36" s="123"/>
      <c r="B36" s="124" t="s">
        <v>525</v>
      </c>
      <c r="C36" s="124">
        <v>700</v>
      </c>
      <c r="D36" s="124">
        <v>1</v>
      </c>
      <c r="E36" s="124">
        <v>12</v>
      </c>
      <c r="F36" s="124">
        <v>8400</v>
      </c>
      <c r="G36" s="124">
        <v>8400</v>
      </c>
      <c r="H36" s="124">
        <v>8400</v>
      </c>
    </row>
    <row r="37" spans="1:11" hidden="1" x14ac:dyDescent="0.25">
      <c r="A37" s="123"/>
      <c r="B37" s="124"/>
      <c r="C37" s="124"/>
      <c r="D37" s="124"/>
      <c r="E37" s="124"/>
      <c r="F37" s="124"/>
      <c r="G37" s="124"/>
      <c r="H37" s="124"/>
    </row>
    <row r="38" spans="1:11" hidden="1" x14ac:dyDescent="0.25">
      <c r="A38" s="123"/>
      <c r="B38" s="124"/>
      <c r="C38" s="124"/>
      <c r="D38" s="124"/>
      <c r="E38" s="124"/>
      <c r="F38" s="124"/>
      <c r="G38" s="124"/>
      <c r="H38" s="124"/>
    </row>
    <row r="39" spans="1:11" hidden="1" x14ac:dyDescent="0.25">
      <c r="A39" s="123"/>
      <c r="B39" s="124"/>
      <c r="C39" s="124"/>
      <c r="D39" s="124"/>
      <c r="E39" s="124"/>
      <c r="F39" s="124"/>
      <c r="G39" s="124"/>
      <c r="H39" s="124"/>
    </row>
    <row r="40" spans="1:11" hidden="1" x14ac:dyDescent="0.25">
      <c r="A40" s="123"/>
      <c r="B40" s="124"/>
      <c r="C40" s="124"/>
      <c r="D40" s="124"/>
      <c r="E40" s="124"/>
      <c r="F40" s="124"/>
      <c r="G40" s="124"/>
      <c r="H40" s="124"/>
    </row>
    <row r="41" spans="1:11" hidden="1" x14ac:dyDescent="0.25">
      <c r="A41" s="123"/>
      <c r="B41" s="124"/>
      <c r="C41" s="124"/>
      <c r="D41" s="124"/>
      <c r="E41" s="124"/>
      <c r="F41" s="124"/>
      <c r="G41" s="124"/>
      <c r="H41" s="124"/>
    </row>
    <row r="42" spans="1:11" x14ac:dyDescent="0.25">
      <c r="A42" s="123"/>
      <c r="B42" s="124"/>
      <c r="C42" s="124"/>
      <c r="D42" s="124"/>
      <c r="E42" s="124"/>
      <c r="F42" s="165">
        <f>SUM(F36:F41)</f>
        <v>8400</v>
      </c>
      <c r="G42" s="165">
        <f t="shared" ref="G42:H42" si="4">SUM(G36:G41)</f>
        <v>8400</v>
      </c>
      <c r="H42" s="165">
        <f t="shared" si="4"/>
        <v>8400</v>
      </c>
    </row>
    <row r="44" spans="1:11" ht="44.25" customHeight="1" x14ac:dyDescent="0.25">
      <c r="A44" s="664" t="s">
        <v>224</v>
      </c>
      <c r="B44" s="664"/>
      <c r="C44" s="664"/>
      <c r="D44" s="664"/>
      <c r="E44" s="664"/>
      <c r="F44" s="664"/>
      <c r="G44" s="664"/>
      <c r="H44" s="664"/>
    </row>
    <row r="46" spans="1:11" ht="48.75" x14ac:dyDescent="0.25">
      <c r="A46" s="125" t="s">
        <v>218</v>
      </c>
      <c r="B46" s="665" t="s">
        <v>225</v>
      </c>
      <c r="C46" s="666"/>
      <c r="D46" s="667"/>
      <c r="E46" s="119" t="s">
        <v>226</v>
      </c>
      <c r="F46" s="119" t="s">
        <v>301</v>
      </c>
      <c r="G46" s="119" t="s">
        <v>302</v>
      </c>
      <c r="H46" s="119" t="s">
        <v>413</v>
      </c>
    </row>
    <row r="47" spans="1:11" x14ac:dyDescent="0.25">
      <c r="A47" s="121">
        <v>1</v>
      </c>
      <c r="B47" s="657">
        <v>2</v>
      </c>
      <c r="C47" s="668"/>
      <c r="D47" s="669"/>
      <c r="E47" s="121">
        <v>3</v>
      </c>
      <c r="F47" s="121">
        <v>4</v>
      </c>
      <c r="G47" s="121">
        <v>5</v>
      </c>
      <c r="H47" s="121">
        <v>6</v>
      </c>
    </row>
    <row r="48" spans="1:11" ht="30" customHeight="1" x14ac:dyDescent="0.25">
      <c r="A48" s="123">
        <v>1</v>
      </c>
      <c r="B48" s="670" t="s">
        <v>227</v>
      </c>
      <c r="C48" s="671"/>
      <c r="D48" s="672"/>
      <c r="E48" s="167"/>
      <c r="F48" s="167">
        <f>F50</f>
        <v>404952</v>
      </c>
      <c r="G48" s="167">
        <f t="shared" ref="G48:H48" si="5">G50</f>
        <v>404952</v>
      </c>
      <c r="H48" s="167">
        <f t="shared" si="5"/>
        <v>404952</v>
      </c>
    </row>
    <row r="49" spans="1:11" ht="21" customHeight="1" x14ac:dyDescent="0.25">
      <c r="A49" s="123"/>
      <c r="B49" s="670" t="s">
        <v>29</v>
      </c>
      <c r="C49" s="671"/>
      <c r="D49" s="672"/>
      <c r="E49" s="167"/>
      <c r="F49" s="167"/>
      <c r="G49" s="167"/>
      <c r="H49" s="167"/>
    </row>
    <row r="50" spans="1:11" ht="21" customHeight="1" x14ac:dyDescent="0.25">
      <c r="A50" s="129"/>
      <c r="B50" s="670" t="s">
        <v>228</v>
      </c>
      <c r="C50" s="671"/>
      <c r="D50" s="672"/>
      <c r="E50" s="167">
        <f>I30</f>
        <v>1840688.64</v>
      </c>
      <c r="F50" s="167">
        <f>ROUND(E50*0.22,0)</f>
        <v>404952</v>
      </c>
      <c r="G50" s="167">
        <f>ROUND(J30*0.22,0)</f>
        <v>404952</v>
      </c>
      <c r="H50" s="167">
        <f>ROUND(K30*0.22,0)</f>
        <v>404952</v>
      </c>
    </row>
    <row r="51" spans="1:11" ht="27.75" customHeight="1" x14ac:dyDescent="0.25">
      <c r="A51" s="123">
        <v>2</v>
      </c>
      <c r="B51" s="670" t="s">
        <v>229</v>
      </c>
      <c r="C51" s="671"/>
      <c r="D51" s="672"/>
      <c r="E51" s="167"/>
      <c r="F51" s="167">
        <f>F52+F53</f>
        <v>57061</v>
      </c>
      <c r="G51" s="167">
        <f t="shared" ref="G51:H51" si="6">G52+G53</f>
        <v>57061</v>
      </c>
      <c r="H51" s="167">
        <f t="shared" si="6"/>
        <v>57061</v>
      </c>
    </row>
    <row r="52" spans="1:11" ht="42" customHeight="1" x14ac:dyDescent="0.25">
      <c r="A52" s="123"/>
      <c r="B52" s="670" t="s">
        <v>230</v>
      </c>
      <c r="C52" s="671"/>
      <c r="D52" s="672"/>
      <c r="E52" s="167">
        <f>E50</f>
        <v>1840688.64</v>
      </c>
      <c r="F52" s="167">
        <f>ROUND(E52*0.029,0)</f>
        <v>53380</v>
      </c>
      <c r="G52" s="167">
        <f>ROUND(J30*0.029,0)</f>
        <v>53380</v>
      </c>
      <c r="H52" s="167">
        <f>ROUND(K30*0.029,0)</f>
        <v>53380</v>
      </c>
    </row>
    <row r="53" spans="1:11" ht="39" customHeight="1" x14ac:dyDescent="0.25">
      <c r="A53" s="123"/>
      <c r="B53" s="670" t="s">
        <v>231</v>
      </c>
      <c r="C53" s="671"/>
      <c r="D53" s="672"/>
      <c r="E53" s="167">
        <f>E52</f>
        <v>1840688.64</v>
      </c>
      <c r="F53" s="167">
        <f>ROUND(E53*0.002,0)</f>
        <v>3681</v>
      </c>
      <c r="G53" s="167">
        <f>ROUND(J30*0.002,0)</f>
        <v>3681</v>
      </c>
      <c r="H53" s="167">
        <f>ROUND(K30*0.002,0)</f>
        <v>3681</v>
      </c>
    </row>
    <row r="54" spans="1:11" ht="35.25" customHeight="1" x14ac:dyDescent="0.25">
      <c r="A54" s="123">
        <v>3</v>
      </c>
      <c r="B54" s="670" t="s">
        <v>232</v>
      </c>
      <c r="C54" s="671"/>
      <c r="D54" s="672"/>
      <c r="E54" s="167">
        <f>E53</f>
        <v>1840688.64</v>
      </c>
      <c r="F54" s="167">
        <f>ROUND(E54*0.051,0)-0.03</f>
        <v>93874.97</v>
      </c>
      <c r="G54" s="167">
        <f>ROUND(J30*0.051,0)-0.03</f>
        <v>93874.97</v>
      </c>
      <c r="H54" s="167">
        <f>ROUND(K30*0.051,0)-0.03</f>
        <v>93874.97</v>
      </c>
    </row>
    <row r="55" spans="1:11" s="166" customFormat="1" x14ac:dyDescent="0.25">
      <c r="A55" s="164"/>
      <c r="B55" s="673" t="s">
        <v>216</v>
      </c>
      <c r="C55" s="673"/>
      <c r="D55" s="673"/>
      <c r="E55" s="168"/>
      <c r="F55" s="168">
        <f>F48+F51+F54</f>
        <v>555887.97</v>
      </c>
      <c r="G55" s="168">
        <f t="shared" ref="G55:H55" si="7">G48+G51+G54</f>
        <v>555887.97</v>
      </c>
      <c r="H55" s="168">
        <f t="shared" si="7"/>
        <v>555887.97</v>
      </c>
      <c r="I55" s="169"/>
      <c r="J55" s="169"/>
      <c r="K55" s="169"/>
    </row>
    <row r="57" spans="1:11" s="66" customFormat="1" ht="14.25" hidden="1" x14ac:dyDescent="0.2">
      <c r="A57" s="66" t="s">
        <v>233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</row>
    <row r="58" spans="1:11" hidden="1" x14ac:dyDescent="0.25"/>
    <row r="59" spans="1:11" ht="48.75" hidden="1" customHeight="1" x14ac:dyDescent="0.25">
      <c r="A59" s="125" t="s">
        <v>218</v>
      </c>
      <c r="B59" s="665" t="s">
        <v>0</v>
      </c>
      <c r="C59" s="667"/>
      <c r="D59" s="119" t="s">
        <v>234</v>
      </c>
      <c r="E59" s="119" t="s">
        <v>235</v>
      </c>
      <c r="F59" s="119" t="s">
        <v>303</v>
      </c>
      <c r="G59" s="119" t="s">
        <v>304</v>
      </c>
      <c r="H59" s="119" t="s">
        <v>414</v>
      </c>
    </row>
    <row r="60" spans="1:11" hidden="1" x14ac:dyDescent="0.25">
      <c r="A60" s="121">
        <v>1</v>
      </c>
      <c r="B60" s="657">
        <v>2</v>
      </c>
      <c r="C60" s="669"/>
      <c r="D60" s="121">
        <v>3</v>
      </c>
      <c r="E60" s="121">
        <v>4</v>
      </c>
      <c r="F60" s="121">
        <v>5</v>
      </c>
      <c r="G60" s="121">
        <v>6</v>
      </c>
      <c r="H60" s="121">
        <v>7</v>
      </c>
    </row>
    <row r="61" spans="1:11" hidden="1" x14ac:dyDescent="0.25">
      <c r="A61" s="123">
        <v>1</v>
      </c>
      <c r="B61" s="657" t="s">
        <v>310</v>
      </c>
      <c r="C61" s="669"/>
      <c r="D61" s="124"/>
      <c r="E61" s="124"/>
      <c r="F61" s="167">
        <f>D61*E61</f>
        <v>0</v>
      </c>
      <c r="G61" s="167"/>
      <c r="H61" s="167"/>
    </row>
    <row r="62" spans="1:11" hidden="1" x14ac:dyDescent="0.25">
      <c r="A62" s="123">
        <v>2</v>
      </c>
      <c r="B62" s="657" t="s">
        <v>350</v>
      </c>
      <c r="C62" s="669"/>
      <c r="D62" s="124"/>
      <c r="E62" s="124"/>
      <c r="F62" s="167">
        <f t="shared" ref="F62:F66" si="8">D62*E62</f>
        <v>0</v>
      </c>
      <c r="G62" s="167"/>
      <c r="H62" s="167"/>
    </row>
    <row r="63" spans="1:11" hidden="1" x14ac:dyDescent="0.25">
      <c r="A63" s="123"/>
      <c r="B63" s="657"/>
      <c r="C63" s="669"/>
      <c r="D63" s="124"/>
      <c r="E63" s="124"/>
      <c r="F63" s="167">
        <f t="shared" si="8"/>
        <v>0</v>
      </c>
      <c r="G63" s="167"/>
      <c r="H63" s="167"/>
    </row>
    <row r="64" spans="1:11" hidden="1" x14ac:dyDescent="0.25">
      <c r="A64" s="123"/>
      <c r="B64" s="657"/>
      <c r="C64" s="669"/>
      <c r="D64" s="124"/>
      <c r="E64" s="124"/>
      <c r="F64" s="167">
        <f t="shared" si="8"/>
        <v>0</v>
      </c>
      <c r="G64" s="167"/>
      <c r="H64" s="167"/>
    </row>
    <row r="65" spans="1:11" hidden="1" x14ac:dyDescent="0.25">
      <c r="A65" s="123"/>
      <c r="B65" s="657"/>
      <c r="C65" s="669"/>
      <c r="D65" s="124"/>
      <c r="E65" s="124"/>
      <c r="F65" s="167">
        <f t="shared" si="8"/>
        <v>0</v>
      </c>
      <c r="G65" s="167"/>
      <c r="H65" s="167"/>
    </row>
    <row r="66" spans="1:11" hidden="1" x14ac:dyDescent="0.25">
      <c r="A66" s="123"/>
      <c r="B66" s="657"/>
      <c r="C66" s="669"/>
      <c r="D66" s="124"/>
      <c r="E66" s="124"/>
      <c r="F66" s="167">
        <f t="shared" si="8"/>
        <v>0</v>
      </c>
      <c r="G66" s="167"/>
      <c r="H66" s="167"/>
    </row>
    <row r="67" spans="1:11" s="166" customFormat="1" hidden="1" x14ac:dyDescent="0.25">
      <c r="A67" s="164"/>
      <c r="B67" s="676" t="s">
        <v>216</v>
      </c>
      <c r="C67" s="677"/>
      <c r="D67" s="165"/>
      <c r="E67" s="165"/>
      <c r="F67" s="168">
        <f>SUM(F61:F66)</f>
        <v>0</v>
      </c>
      <c r="G67" s="168">
        <f t="shared" ref="G67:H67" si="9">SUM(G61:G66)</f>
        <v>0</v>
      </c>
      <c r="H67" s="168">
        <f t="shared" si="9"/>
        <v>0</v>
      </c>
      <c r="I67" s="169"/>
      <c r="J67" s="169"/>
      <c r="K67" s="169"/>
    </row>
    <row r="69" spans="1:11" s="66" customFormat="1" ht="14.25" x14ac:dyDescent="0.2">
      <c r="A69" s="66" t="s">
        <v>236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</row>
    <row r="71" spans="1:11" ht="72.75" x14ac:dyDescent="0.25">
      <c r="A71" s="125" t="s">
        <v>218</v>
      </c>
      <c r="B71" s="665" t="s">
        <v>237</v>
      </c>
      <c r="C71" s="667"/>
      <c r="D71" s="119" t="s">
        <v>238</v>
      </c>
      <c r="E71" s="119" t="s">
        <v>239</v>
      </c>
      <c r="F71" s="119" t="s">
        <v>415</v>
      </c>
      <c r="G71" s="119" t="s">
        <v>416</v>
      </c>
      <c r="H71" s="119" t="s">
        <v>417</v>
      </c>
    </row>
    <row r="72" spans="1:11" x14ac:dyDescent="0.25">
      <c r="A72" s="121">
        <v>1</v>
      </c>
      <c r="B72" s="657">
        <v>2</v>
      </c>
      <c r="C72" s="669"/>
      <c r="D72" s="121">
        <v>3</v>
      </c>
      <c r="E72" s="121">
        <v>4</v>
      </c>
      <c r="F72" s="121">
        <v>5</v>
      </c>
      <c r="G72" s="121">
        <v>6</v>
      </c>
      <c r="H72" s="121">
        <v>7</v>
      </c>
    </row>
    <row r="73" spans="1:11" x14ac:dyDescent="0.25">
      <c r="A73" s="123">
        <v>1</v>
      </c>
      <c r="B73" s="674" t="s">
        <v>311</v>
      </c>
      <c r="C73" s="675"/>
      <c r="D73" s="357">
        <v>30309859.16</v>
      </c>
      <c r="E73" s="170">
        <v>1.4999999999999999E-2</v>
      </c>
      <c r="F73" s="167">
        <f>ROUND(D73*E73,0)*0.04+0.48</f>
        <v>18186.400000000001</v>
      </c>
      <c r="G73" s="167">
        <f>F73</f>
        <v>18186.400000000001</v>
      </c>
      <c r="H73" s="167">
        <f>G73</f>
        <v>18186.400000000001</v>
      </c>
    </row>
    <row r="74" spans="1:11" x14ac:dyDescent="0.25">
      <c r="A74" s="123">
        <v>2</v>
      </c>
      <c r="B74" s="674" t="s">
        <v>312</v>
      </c>
      <c r="C74" s="675"/>
      <c r="D74" s="357">
        <v>11939318.181818182</v>
      </c>
      <c r="E74" s="170">
        <v>2.1999999999999999E-2</v>
      </c>
      <c r="F74" s="167">
        <f>ROUND(D74*E74,0)*0.04</f>
        <v>10506.6</v>
      </c>
      <c r="G74" s="167">
        <f>F74</f>
        <v>10506.6</v>
      </c>
      <c r="H74" s="167">
        <f>G74</f>
        <v>10506.6</v>
      </c>
    </row>
    <row r="75" spans="1:11" hidden="1" x14ac:dyDescent="0.25">
      <c r="A75" s="123"/>
      <c r="B75" s="657"/>
      <c r="C75" s="669"/>
      <c r="D75" s="124"/>
      <c r="E75" s="124"/>
      <c r="F75" s="167"/>
      <c r="G75" s="167"/>
      <c r="H75" s="167"/>
    </row>
    <row r="76" spans="1:11" hidden="1" x14ac:dyDescent="0.25">
      <c r="A76" s="123"/>
      <c r="B76" s="657"/>
      <c r="C76" s="669"/>
      <c r="D76" s="124"/>
      <c r="E76" s="124"/>
      <c r="F76" s="167"/>
      <c r="G76" s="167"/>
      <c r="H76" s="167"/>
    </row>
    <row r="77" spans="1:11" hidden="1" x14ac:dyDescent="0.25">
      <c r="A77" s="123"/>
      <c r="B77" s="657"/>
      <c r="C77" s="669"/>
      <c r="D77" s="124"/>
      <c r="E77" s="124"/>
      <c r="F77" s="167"/>
      <c r="G77" s="167"/>
      <c r="H77" s="167"/>
    </row>
    <row r="78" spans="1:11" hidden="1" x14ac:dyDescent="0.25">
      <c r="A78" s="123"/>
      <c r="B78" s="657"/>
      <c r="C78" s="669"/>
      <c r="D78" s="124"/>
      <c r="E78" s="124"/>
      <c r="F78" s="167"/>
      <c r="G78" s="167"/>
      <c r="H78" s="167"/>
    </row>
    <row r="79" spans="1:11" s="166" customFormat="1" x14ac:dyDescent="0.25">
      <c r="A79" s="164"/>
      <c r="B79" s="676" t="s">
        <v>216</v>
      </c>
      <c r="C79" s="677"/>
      <c r="D79" s="165"/>
      <c r="E79" s="165"/>
      <c r="F79" s="168">
        <f>SUM(F73:F78)</f>
        <v>28693</v>
      </c>
      <c r="G79" s="168">
        <f t="shared" ref="G79:H79" si="10">SUM(G73:G78)</f>
        <v>28693</v>
      </c>
      <c r="H79" s="168">
        <f t="shared" si="10"/>
        <v>28693</v>
      </c>
      <c r="I79" s="169"/>
      <c r="J79" s="169"/>
      <c r="K79" s="169"/>
    </row>
    <row r="81" spans="1:11" ht="28.5" hidden="1" customHeight="1" x14ac:dyDescent="0.25">
      <c r="A81" s="678" t="s">
        <v>240</v>
      </c>
      <c r="B81" s="678"/>
      <c r="C81" s="678"/>
      <c r="D81" s="678"/>
      <c r="E81" s="678"/>
      <c r="F81" s="678"/>
      <c r="G81" s="678"/>
      <c r="H81" s="678"/>
    </row>
    <row r="82" spans="1:11" hidden="1" x14ac:dyDescent="0.25"/>
    <row r="83" spans="1:11" ht="39.75" hidden="1" customHeight="1" x14ac:dyDescent="0.25">
      <c r="A83" s="125" t="s">
        <v>218</v>
      </c>
      <c r="B83" s="665" t="s">
        <v>0</v>
      </c>
      <c r="C83" s="667"/>
      <c r="D83" s="119" t="s">
        <v>241</v>
      </c>
      <c r="E83" s="119" t="s">
        <v>235</v>
      </c>
      <c r="F83" s="119" t="s">
        <v>242</v>
      </c>
      <c r="G83" s="119" t="s">
        <v>242</v>
      </c>
      <c r="H83" s="119" t="s">
        <v>242</v>
      </c>
    </row>
    <row r="84" spans="1:11" hidden="1" x14ac:dyDescent="0.25">
      <c r="A84" s="121">
        <v>1</v>
      </c>
      <c r="B84" s="657">
        <v>2</v>
      </c>
      <c r="C84" s="669"/>
      <c r="D84" s="121">
        <v>3</v>
      </c>
      <c r="E84" s="121">
        <v>4</v>
      </c>
      <c r="F84" s="121">
        <v>5</v>
      </c>
      <c r="G84" s="121">
        <v>6</v>
      </c>
      <c r="H84" s="121">
        <v>7</v>
      </c>
    </row>
    <row r="85" spans="1:11" hidden="1" x14ac:dyDescent="0.25">
      <c r="A85" s="123"/>
      <c r="B85" s="657"/>
      <c r="C85" s="669"/>
      <c r="D85" s="124"/>
      <c r="E85" s="124"/>
      <c r="F85" s="124"/>
      <c r="G85" s="124"/>
      <c r="H85" s="124"/>
    </row>
    <row r="86" spans="1:11" hidden="1" x14ac:dyDescent="0.25">
      <c r="A86" s="123"/>
      <c r="B86" s="657"/>
      <c r="C86" s="669"/>
      <c r="D86" s="124"/>
      <c r="E86" s="124"/>
      <c r="F86" s="124"/>
      <c r="G86" s="124"/>
      <c r="H86" s="124"/>
    </row>
    <row r="87" spans="1:11" hidden="1" x14ac:dyDescent="0.25">
      <c r="A87" s="123"/>
      <c r="B87" s="657"/>
      <c r="C87" s="669"/>
      <c r="D87" s="124"/>
      <c r="E87" s="124"/>
      <c r="F87" s="124"/>
      <c r="G87" s="124"/>
      <c r="H87" s="124"/>
    </row>
    <row r="88" spans="1:11" hidden="1" x14ac:dyDescent="0.25">
      <c r="A88" s="123"/>
      <c r="B88" s="657"/>
      <c r="C88" s="669"/>
      <c r="D88" s="124"/>
      <c r="E88" s="124"/>
      <c r="F88" s="124"/>
      <c r="G88" s="124"/>
      <c r="H88" s="124"/>
    </row>
    <row r="89" spans="1:11" hidden="1" x14ac:dyDescent="0.25">
      <c r="A89" s="123"/>
      <c r="B89" s="657"/>
      <c r="C89" s="669"/>
      <c r="D89" s="124"/>
      <c r="E89" s="124"/>
      <c r="F89" s="124"/>
      <c r="G89" s="124"/>
      <c r="H89" s="124"/>
    </row>
    <row r="90" spans="1:11" hidden="1" x14ac:dyDescent="0.25">
      <c r="A90" s="123"/>
      <c r="B90" s="657"/>
      <c r="C90" s="669"/>
      <c r="D90" s="124"/>
      <c r="E90" s="124"/>
      <c r="F90" s="124"/>
      <c r="G90" s="124"/>
      <c r="H90" s="124"/>
    </row>
    <row r="91" spans="1:11" hidden="1" x14ac:dyDescent="0.25">
      <c r="A91" s="123"/>
      <c r="B91" s="657" t="s">
        <v>216</v>
      </c>
      <c r="C91" s="669"/>
      <c r="D91" s="124"/>
      <c r="E91" s="124"/>
      <c r="F91" s="124"/>
      <c r="G91" s="124"/>
      <c r="H91" s="124"/>
    </row>
    <row r="93" spans="1:11" s="66" customFormat="1" ht="14.25" hidden="1" customHeight="1" x14ac:dyDescent="0.2">
      <c r="A93" s="66" t="s">
        <v>243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</row>
    <row r="94" spans="1:11" s="66" customFormat="1" ht="14.25" hidden="1" customHeight="1" x14ac:dyDescent="0.2">
      <c r="A94" s="66" t="s">
        <v>244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</row>
    <row r="95" spans="1:11" hidden="1" x14ac:dyDescent="0.25"/>
    <row r="96" spans="1:11" ht="24.75" hidden="1" x14ac:dyDescent="0.25">
      <c r="A96" s="125" t="s">
        <v>218</v>
      </c>
      <c r="B96" s="665" t="s">
        <v>313</v>
      </c>
      <c r="C96" s="667"/>
      <c r="D96" s="119" t="s">
        <v>245</v>
      </c>
      <c r="E96" s="119" t="s">
        <v>246</v>
      </c>
      <c r="F96" s="119" t="s">
        <v>247</v>
      </c>
      <c r="G96" s="119" t="s">
        <v>303</v>
      </c>
      <c r="H96" s="119" t="s">
        <v>304</v>
      </c>
      <c r="I96" s="119" t="s">
        <v>414</v>
      </c>
    </row>
    <row r="97" spans="1:11" hidden="1" x14ac:dyDescent="0.25">
      <c r="A97" s="121">
        <v>1</v>
      </c>
      <c r="B97" s="657">
        <v>2</v>
      </c>
      <c r="C97" s="669"/>
      <c r="D97" s="121">
        <v>3</v>
      </c>
      <c r="E97" s="121">
        <v>4</v>
      </c>
      <c r="F97" s="121">
        <v>5</v>
      </c>
      <c r="G97" s="121">
        <v>6</v>
      </c>
      <c r="H97" s="121">
        <v>7</v>
      </c>
      <c r="I97" s="121">
        <v>8</v>
      </c>
    </row>
    <row r="98" spans="1:11" hidden="1" x14ac:dyDescent="0.25">
      <c r="A98" s="123"/>
      <c r="B98" s="674"/>
      <c r="C98" s="675"/>
      <c r="D98" s="124"/>
      <c r="E98" s="124"/>
      <c r="F98" s="124"/>
      <c r="G98" s="167"/>
      <c r="H98" s="167"/>
      <c r="I98" s="167"/>
    </row>
    <row r="99" spans="1:11" hidden="1" x14ac:dyDescent="0.25">
      <c r="A99" s="123"/>
      <c r="B99" s="674" t="s">
        <v>314</v>
      </c>
      <c r="C99" s="675"/>
      <c r="D99" s="124"/>
      <c r="E99" s="124"/>
      <c r="F99" s="124"/>
      <c r="G99" s="167">
        <f>D99*E99*F99</f>
        <v>0</v>
      </c>
      <c r="H99" s="167"/>
      <c r="I99" s="167"/>
    </row>
    <row r="100" spans="1:11" hidden="1" x14ac:dyDescent="0.25">
      <c r="A100" s="123"/>
      <c r="B100" s="352" t="s">
        <v>315</v>
      </c>
      <c r="C100" s="353"/>
      <c r="D100" s="124"/>
      <c r="E100" s="124"/>
      <c r="F100" s="124"/>
      <c r="G100" s="167">
        <f t="shared" ref="G100:G101" si="11">D100*E100*F100</f>
        <v>0</v>
      </c>
      <c r="H100" s="167"/>
      <c r="I100" s="167"/>
    </row>
    <row r="101" spans="1:11" hidden="1" x14ac:dyDescent="0.25">
      <c r="A101" s="123"/>
      <c r="B101" s="352" t="s">
        <v>316</v>
      </c>
      <c r="C101" s="353"/>
      <c r="D101" s="124"/>
      <c r="E101" s="124"/>
      <c r="F101" s="124"/>
      <c r="G101" s="167">
        <f t="shared" si="11"/>
        <v>0</v>
      </c>
      <c r="H101" s="167"/>
      <c r="I101" s="167"/>
    </row>
    <row r="102" spans="1:11" hidden="1" x14ac:dyDescent="0.25">
      <c r="A102" s="123"/>
      <c r="B102" s="657"/>
      <c r="C102" s="669"/>
      <c r="D102" s="124"/>
      <c r="E102" s="124"/>
      <c r="F102" s="124"/>
      <c r="G102" s="167"/>
      <c r="H102" s="167"/>
      <c r="I102" s="167"/>
    </row>
    <row r="103" spans="1:11" hidden="1" x14ac:dyDescent="0.25">
      <c r="A103" s="123"/>
      <c r="B103" s="657"/>
      <c r="C103" s="669"/>
      <c r="D103" s="124"/>
      <c r="E103" s="124"/>
      <c r="F103" s="124"/>
      <c r="G103" s="167"/>
      <c r="H103" s="167"/>
      <c r="I103" s="167"/>
    </row>
    <row r="104" spans="1:11" s="166" customFormat="1" hidden="1" x14ac:dyDescent="0.25">
      <c r="A104" s="164"/>
      <c r="B104" s="676" t="s">
        <v>216</v>
      </c>
      <c r="C104" s="677"/>
      <c r="D104" s="165"/>
      <c r="E104" s="165"/>
      <c r="F104" s="165"/>
      <c r="G104" s="168">
        <f>ROUND(SUM(G98:G103),0)</f>
        <v>0</v>
      </c>
      <c r="H104" s="168">
        <f t="shared" ref="H104:I104" si="12">SUM(H98:H103)</f>
        <v>0</v>
      </c>
      <c r="I104" s="168">
        <f t="shared" si="12"/>
        <v>0</v>
      </c>
      <c r="J104" s="169"/>
      <c r="K104" s="169"/>
    </row>
    <row r="106" spans="1:11" s="66" customFormat="1" ht="14.25" x14ac:dyDescent="0.2">
      <c r="A106" s="66" t="s">
        <v>527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</row>
    <row r="108" spans="1:11" ht="24.75" x14ac:dyDescent="0.25">
      <c r="A108" s="125" t="s">
        <v>218</v>
      </c>
      <c r="B108" s="665" t="s">
        <v>237</v>
      </c>
      <c r="C108" s="667"/>
      <c r="D108" s="362" t="s">
        <v>260</v>
      </c>
      <c r="E108" s="362" t="s">
        <v>261</v>
      </c>
      <c r="F108" s="362" t="s">
        <v>529</v>
      </c>
      <c r="G108" s="119" t="s">
        <v>304</v>
      </c>
      <c r="H108" s="119" t="s">
        <v>414</v>
      </c>
    </row>
    <row r="109" spans="1:11" x14ac:dyDescent="0.25">
      <c r="A109" s="121">
        <v>1</v>
      </c>
      <c r="B109" s="657">
        <v>2</v>
      </c>
      <c r="C109" s="669"/>
      <c r="D109" s="121">
        <v>3</v>
      </c>
      <c r="E109" s="121">
        <v>4</v>
      </c>
      <c r="F109" s="121">
        <v>5</v>
      </c>
      <c r="G109" s="121">
        <v>6</v>
      </c>
      <c r="H109" s="121">
        <v>7</v>
      </c>
    </row>
    <row r="110" spans="1:11" ht="37.5" customHeight="1" x14ac:dyDescent="0.25">
      <c r="A110" s="123">
        <v>1</v>
      </c>
      <c r="B110" s="696" t="s">
        <v>528</v>
      </c>
      <c r="C110" s="697"/>
      <c r="D110" s="124">
        <v>1</v>
      </c>
      <c r="E110" s="124">
        <v>5000</v>
      </c>
      <c r="F110" s="124">
        <f>D110*E110</f>
        <v>5000</v>
      </c>
      <c r="G110" s="124">
        <v>5000</v>
      </c>
      <c r="H110" s="124">
        <v>5000</v>
      </c>
    </row>
    <row r="111" spans="1:11" hidden="1" x14ac:dyDescent="0.25">
      <c r="A111" s="123"/>
      <c r="B111" s="657"/>
      <c r="C111" s="669"/>
      <c r="D111" s="124"/>
      <c r="E111" s="124"/>
      <c r="F111" s="124">
        <f t="shared" ref="F111:F115" si="13">D111*E111</f>
        <v>0</v>
      </c>
      <c r="G111" s="124"/>
      <c r="H111" s="124"/>
    </row>
    <row r="112" spans="1:11" hidden="1" x14ac:dyDescent="0.25">
      <c r="A112" s="123"/>
      <c r="B112" s="657"/>
      <c r="C112" s="669"/>
      <c r="D112" s="124"/>
      <c r="E112" s="124"/>
      <c r="F112" s="124">
        <f t="shared" si="13"/>
        <v>0</v>
      </c>
      <c r="G112" s="124"/>
      <c r="H112" s="124"/>
    </row>
    <row r="113" spans="1:11" hidden="1" x14ac:dyDescent="0.25">
      <c r="A113" s="123"/>
      <c r="B113" s="657"/>
      <c r="C113" s="669"/>
      <c r="D113" s="124"/>
      <c r="E113" s="124"/>
      <c r="F113" s="124">
        <f t="shared" si="13"/>
        <v>0</v>
      </c>
      <c r="G113" s="124"/>
      <c r="H113" s="124"/>
    </row>
    <row r="114" spans="1:11" hidden="1" x14ac:dyDescent="0.25">
      <c r="A114" s="123"/>
      <c r="B114" s="657"/>
      <c r="C114" s="669"/>
      <c r="D114" s="124"/>
      <c r="E114" s="124"/>
      <c r="F114" s="124">
        <f t="shared" si="13"/>
        <v>0</v>
      </c>
      <c r="G114" s="124"/>
      <c r="H114" s="124"/>
    </row>
    <row r="115" spans="1:11" hidden="1" x14ac:dyDescent="0.25">
      <c r="A115" s="123"/>
      <c r="B115" s="657"/>
      <c r="C115" s="669"/>
      <c r="D115" s="124"/>
      <c r="E115" s="124"/>
      <c r="F115" s="124">
        <f t="shared" si="13"/>
        <v>0</v>
      </c>
      <c r="G115" s="124"/>
      <c r="H115" s="124"/>
    </row>
    <row r="116" spans="1:11" s="166" customFormat="1" x14ac:dyDescent="0.25">
      <c r="A116" s="164"/>
      <c r="B116" s="676" t="s">
        <v>216</v>
      </c>
      <c r="C116" s="677"/>
      <c r="D116" s="165"/>
      <c r="E116" s="165"/>
      <c r="F116" s="165">
        <f>SUM(F110:F115)</f>
        <v>5000</v>
      </c>
      <c r="G116" s="165">
        <f t="shared" ref="G116:H116" si="14">SUM(G110:G115)</f>
        <v>5000</v>
      </c>
      <c r="H116" s="165">
        <f t="shared" si="14"/>
        <v>5000</v>
      </c>
      <c r="I116" s="169"/>
      <c r="J116" s="169"/>
      <c r="K116" s="169"/>
    </row>
    <row r="118" spans="1:11" s="66" customFormat="1" ht="14.25" x14ac:dyDescent="0.2">
      <c r="A118" s="66" t="s">
        <v>251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</row>
    <row r="120" spans="1:11" ht="36.75" x14ac:dyDescent="0.25">
      <c r="A120" s="125" t="s">
        <v>218</v>
      </c>
      <c r="B120" s="665" t="s">
        <v>0</v>
      </c>
      <c r="C120" s="667"/>
      <c r="D120" s="119" t="s">
        <v>252</v>
      </c>
      <c r="E120" s="119" t="s">
        <v>253</v>
      </c>
      <c r="F120" s="119" t="s">
        <v>254</v>
      </c>
      <c r="G120" s="119" t="s">
        <v>303</v>
      </c>
      <c r="H120" s="119" t="s">
        <v>304</v>
      </c>
      <c r="I120" s="119" t="s">
        <v>414</v>
      </c>
    </row>
    <row r="121" spans="1:11" x14ac:dyDescent="0.25">
      <c r="A121" s="121">
        <v>1</v>
      </c>
      <c r="B121" s="657">
        <v>2</v>
      </c>
      <c r="C121" s="669"/>
      <c r="D121" s="121">
        <v>3</v>
      </c>
      <c r="E121" s="121">
        <v>4</v>
      </c>
      <c r="F121" s="121">
        <v>5</v>
      </c>
      <c r="G121" s="121">
        <v>6</v>
      </c>
      <c r="H121" s="121">
        <v>7</v>
      </c>
      <c r="I121" s="121">
        <v>8</v>
      </c>
    </row>
    <row r="122" spans="1:11" x14ac:dyDescent="0.25">
      <c r="A122" s="123"/>
      <c r="B122" s="657" t="s">
        <v>549</v>
      </c>
      <c r="C122" s="669"/>
      <c r="D122" s="124">
        <v>2.8785956000000001</v>
      </c>
      <c r="E122" s="375">
        <v>1859.24</v>
      </c>
      <c r="F122" s="124">
        <v>1</v>
      </c>
      <c r="G122" s="361">
        <f>D122*E122*F122</f>
        <v>5352.0000833439999</v>
      </c>
      <c r="H122" s="124">
        <v>5352</v>
      </c>
      <c r="I122" s="124">
        <v>5352</v>
      </c>
    </row>
    <row r="123" spans="1:11" x14ac:dyDescent="0.25">
      <c r="A123" s="123"/>
      <c r="B123" s="657"/>
      <c r="C123" s="669"/>
      <c r="D123" s="124"/>
      <c r="E123" s="124"/>
      <c r="F123" s="124"/>
      <c r="G123" s="124">
        <f t="shared" ref="G123:G127" si="15">D123*E123*F123</f>
        <v>0</v>
      </c>
      <c r="H123" s="124"/>
      <c r="I123" s="124"/>
    </row>
    <row r="124" spans="1:11" x14ac:dyDescent="0.25">
      <c r="A124" s="123"/>
      <c r="B124" s="657"/>
      <c r="C124" s="669"/>
      <c r="D124" s="124"/>
      <c r="E124" s="124"/>
      <c r="F124" s="124"/>
      <c r="G124" s="124">
        <f t="shared" si="15"/>
        <v>0</v>
      </c>
      <c r="H124" s="124"/>
      <c r="I124" s="124"/>
    </row>
    <row r="125" spans="1:11" x14ac:dyDescent="0.25">
      <c r="A125" s="123"/>
      <c r="B125" s="657"/>
      <c r="C125" s="669"/>
      <c r="D125" s="124"/>
      <c r="E125" s="124"/>
      <c r="F125" s="124"/>
      <c r="G125" s="124">
        <f t="shared" si="15"/>
        <v>0</v>
      </c>
      <c r="H125" s="124"/>
      <c r="I125" s="124"/>
    </row>
    <row r="126" spans="1:11" x14ac:dyDescent="0.25">
      <c r="A126" s="123"/>
      <c r="B126" s="657"/>
      <c r="C126" s="669"/>
      <c r="D126" s="124"/>
      <c r="E126" s="124"/>
      <c r="F126" s="124"/>
      <c r="G126" s="124">
        <f t="shared" si="15"/>
        <v>0</v>
      </c>
      <c r="H126" s="124"/>
      <c r="I126" s="124"/>
    </row>
    <row r="127" spans="1:11" x14ac:dyDescent="0.25">
      <c r="A127" s="123"/>
      <c r="B127" s="657"/>
      <c r="C127" s="669"/>
      <c r="D127" s="124"/>
      <c r="E127" s="124"/>
      <c r="F127" s="124"/>
      <c r="G127" s="124">
        <f t="shared" si="15"/>
        <v>0</v>
      </c>
      <c r="H127" s="124"/>
      <c r="I127" s="124"/>
    </row>
    <row r="128" spans="1:11" s="166" customFormat="1" x14ac:dyDescent="0.25">
      <c r="A128" s="164"/>
      <c r="B128" s="676" t="s">
        <v>216</v>
      </c>
      <c r="C128" s="677"/>
      <c r="D128" s="165"/>
      <c r="E128" s="165"/>
      <c r="F128" s="165"/>
      <c r="G128" s="372">
        <f>SUM(G122:G127)</f>
        <v>5352.0000833439999</v>
      </c>
      <c r="H128" s="165">
        <f t="shared" ref="H128:I128" si="16">SUM(H122:H127)</f>
        <v>5352</v>
      </c>
      <c r="I128" s="165">
        <f t="shared" si="16"/>
        <v>5352</v>
      </c>
      <c r="J128" s="169"/>
      <c r="K128" s="169"/>
    </row>
    <row r="130" spans="1:11" s="66" customFormat="1" ht="14.25" hidden="1" x14ac:dyDescent="0.2">
      <c r="A130" s="66" t="s">
        <v>255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</row>
    <row r="131" spans="1:11" hidden="1" x14ac:dyDescent="0.25"/>
    <row r="132" spans="1:11" ht="48.75" hidden="1" x14ac:dyDescent="0.25">
      <c r="A132" s="125" t="s">
        <v>218</v>
      </c>
      <c r="B132" s="665" t="s">
        <v>0</v>
      </c>
      <c r="C132" s="667"/>
      <c r="D132" s="119" t="s">
        <v>256</v>
      </c>
      <c r="E132" s="119" t="s">
        <v>257</v>
      </c>
      <c r="F132" s="119" t="s">
        <v>258</v>
      </c>
      <c r="G132" s="119" t="s">
        <v>258</v>
      </c>
      <c r="H132" s="119" t="s">
        <v>258</v>
      </c>
    </row>
    <row r="133" spans="1:11" hidden="1" x14ac:dyDescent="0.25">
      <c r="A133" s="121">
        <v>1</v>
      </c>
      <c r="B133" s="657">
        <v>2</v>
      </c>
      <c r="C133" s="669"/>
      <c r="D133" s="121">
        <v>3</v>
      </c>
      <c r="E133" s="121">
        <v>4</v>
      </c>
      <c r="F133" s="121">
        <v>5</v>
      </c>
      <c r="G133" s="121">
        <v>6</v>
      </c>
      <c r="H133" s="121">
        <v>7</v>
      </c>
    </row>
    <row r="134" spans="1:11" hidden="1" x14ac:dyDescent="0.25">
      <c r="A134" s="123"/>
      <c r="B134" s="657"/>
      <c r="C134" s="669"/>
      <c r="D134" s="124"/>
      <c r="E134" s="124"/>
      <c r="F134" s="124"/>
      <c r="G134" s="124"/>
      <c r="H134" s="124"/>
    </row>
    <row r="135" spans="1:11" hidden="1" x14ac:dyDescent="0.25">
      <c r="A135" s="123"/>
      <c r="B135" s="657"/>
      <c r="C135" s="669"/>
      <c r="D135" s="124"/>
      <c r="E135" s="124"/>
      <c r="F135" s="124"/>
      <c r="G135" s="124"/>
      <c r="H135" s="124"/>
    </row>
    <row r="136" spans="1:11" hidden="1" x14ac:dyDescent="0.25">
      <c r="A136" s="123"/>
      <c r="B136" s="657"/>
      <c r="C136" s="669"/>
      <c r="D136" s="124"/>
      <c r="E136" s="124"/>
      <c r="F136" s="124"/>
      <c r="G136" s="124"/>
      <c r="H136" s="124"/>
    </row>
    <row r="137" spans="1:11" hidden="1" x14ac:dyDescent="0.25">
      <c r="A137" s="123"/>
      <c r="B137" s="657"/>
      <c r="C137" s="669"/>
      <c r="D137" s="124"/>
      <c r="E137" s="124"/>
      <c r="F137" s="124"/>
      <c r="G137" s="124"/>
      <c r="H137" s="124"/>
    </row>
    <row r="138" spans="1:11" hidden="1" x14ac:dyDescent="0.25">
      <c r="A138" s="123"/>
      <c r="B138" s="657"/>
      <c r="C138" s="669"/>
      <c r="D138" s="124"/>
      <c r="E138" s="124"/>
      <c r="F138" s="124"/>
      <c r="G138" s="124"/>
      <c r="H138" s="124"/>
    </row>
    <row r="139" spans="1:11" hidden="1" x14ac:dyDescent="0.25">
      <c r="A139" s="123"/>
      <c r="B139" s="657"/>
      <c r="C139" s="669"/>
      <c r="D139" s="124"/>
      <c r="E139" s="124"/>
      <c r="F139" s="124"/>
      <c r="G139" s="124"/>
      <c r="H139" s="124"/>
    </row>
    <row r="140" spans="1:11" s="166" customFormat="1" hidden="1" x14ac:dyDescent="0.25">
      <c r="A140" s="164"/>
      <c r="B140" s="676" t="s">
        <v>216</v>
      </c>
      <c r="C140" s="677"/>
      <c r="D140" s="165"/>
      <c r="E140" s="165"/>
      <c r="F140" s="165">
        <f>SUM(F134:F139)</f>
        <v>0</v>
      </c>
      <c r="G140" s="165">
        <f t="shared" ref="G140:H140" si="17">SUM(G134:G139)</f>
        <v>0</v>
      </c>
      <c r="H140" s="165">
        <f t="shared" si="17"/>
        <v>0</v>
      </c>
      <c r="I140" s="169"/>
      <c r="J140" s="169"/>
      <c r="K140" s="169"/>
    </row>
    <row r="142" spans="1:11" s="66" customFormat="1" ht="14.25" x14ac:dyDescent="0.2">
      <c r="A142" s="66" t="s">
        <v>259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</row>
    <row r="144" spans="1:11" ht="24.75" x14ac:dyDescent="0.25">
      <c r="A144" s="125" t="s">
        <v>218</v>
      </c>
      <c r="B144" s="665" t="s">
        <v>0</v>
      </c>
      <c r="C144" s="667"/>
      <c r="D144" s="119" t="s">
        <v>260</v>
      </c>
      <c r="E144" s="119" t="s">
        <v>261</v>
      </c>
      <c r="F144" s="119" t="s">
        <v>303</v>
      </c>
      <c r="G144" s="119" t="s">
        <v>304</v>
      </c>
      <c r="H144" s="119" t="s">
        <v>414</v>
      </c>
    </row>
    <row r="145" spans="1:8" x14ac:dyDescent="0.25">
      <c r="A145" s="121">
        <v>1</v>
      </c>
      <c r="B145" s="657">
        <v>2</v>
      </c>
      <c r="C145" s="669"/>
      <c r="D145" s="121">
        <v>3</v>
      </c>
      <c r="E145" s="121">
        <v>4</v>
      </c>
      <c r="F145" s="121">
        <v>5</v>
      </c>
      <c r="G145" s="121">
        <v>6</v>
      </c>
      <c r="H145" s="121">
        <v>7</v>
      </c>
    </row>
    <row r="146" spans="1:8" x14ac:dyDescent="0.25">
      <c r="A146" s="123">
        <v>1</v>
      </c>
      <c r="B146" s="657" t="s">
        <v>526</v>
      </c>
      <c r="C146" s="669"/>
      <c r="D146" s="124">
        <v>1</v>
      </c>
      <c r="E146" s="124">
        <v>124710.99</v>
      </c>
      <c r="F146" s="124">
        <f>E146*D146</f>
        <v>124710.99</v>
      </c>
      <c r="G146" s="124">
        <v>124710.99</v>
      </c>
      <c r="H146" s="124">
        <v>124710.99</v>
      </c>
    </row>
    <row r="147" spans="1:8" hidden="1" x14ac:dyDescent="0.25">
      <c r="A147" s="123"/>
      <c r="B147" s="657"/>
      <c r="C147" s="669"/>
      <c r="D147" s="124"/>
      <c r="E147" s="124"/>
      <c r="F147" s="124">
        <f t="shared" ref="F147:F163" si="18">E147*D147</f>
        <v>0</v>
      </c>
      <c r="G147" s="124"/>
      <c r="H147" s="124"/>
    </row>
    <row r="148" spans="1:8" hidden="1" x14ac:dyDescent="0.25">
      <c r="A148" s="123"/>
      <c r="B148" s="350"/>
      <c r="C148" s="351"/>
      <c r="D148" s="124"/>
      <c r="E148" s="124"/>
      <c r="F148" s="124">
        <f t="shared" si="18"/>
        <v>0</v>
      </c>
      <c r="G148" s="124"/>
      <c r="H148" s="124"/>
    </row>
    <row r="149" spans="1:8" hidden="1" x14ac:dyDescent="0.25">
      <c r="A149" s="123"/>
      <c r="B149" s="350"/>
      <c r="C149" s="351"/>
      <c r="D149" s="124"/>
      <c r="E149" s="124"/>
      <c r="F149" s="124">
        <f t="shared" si="18"/>
        <v>0</v>
      </c>
      <c r="G149" s="124"/>
      <c r="H149" s="124"/>
    </row>
    <row r="150" spans="1:8" hidden="1" x14ac:dyDescent="0.25">
      <c r="A150" s="123"/>
      <c r="B150" s="350"/>
      <c r="C150" s="351"/>
      <c r="D150" s="124"/>
      <c r="E150" s="124"/>
      <c r="F150" s="124">
        <f t="shared" si="18"/>
        <v>0</v>
      </c>
      <c r="G150" s="124"/>
      <c r="H150" s="124"/>
    </row>
    <row r="151" spans="1:8" hidden="1" x14ac:dyDescent="0.25">
      <c r="A151" s="123"/>
      <c r="B151" s="350"/>
      <c r="C151" s="351"/>
      <c r="D151" s="124"/>
      <c r="E151" s="124"/>
      <c r="F151" s="124">
        <f t="shared" si="18"/>
        <v>0</v>
      </c>
      <c r="G151" s="124"/>
      <c r="H151" s="124"/>
    </row>
    <row r="152" spans="1:8" hidden="1" x14ac:dyDescent="0.25">
      <c r="A152" s="123"/>
      <c r="B152" s="350"/>
      <c r="C152" s="351"/>
      <c r="D152" s="124"/>
      <c r="E152" s="124"/>
      <c r="F152" s="124">
        <f t="shared" si="18"/>
        <v>0</v>
      </c>
      <c r="G152" s="124"/>
      <c r="H152" s="124"/>
    </row>
    <row r="153" spans="1:8" hidden="1" x14ac:dyDescent="0.25">
      <c r="A153" s="123"/>
      <c r="B153" s="350"/>
      <c r="C153" s="351"/>
      <c r="D153" s="124"/>
      <c r="E153" s="124"/>
      <c r="F153" s="124">
        <f t="shared" si="18"/>
        <v>0</v>
      </c>
      <c r="G153" s="124"/>
      <c r="H153" s="124"/>
    </row>
    <row r="154" spans="1:8" hidden="1" x14ac:dyDescent="0.25">
      <c r="A154" s="123"/>
      <c r="B154" s="350"/>
      <c r="C154" s="351"/>
      <c r="D154" s="124"/>
      <c r="E154" s="124"/>
      <c r="F154" s="124">
        <f t="shared" si="18"/>
        <v>0</v>
      </c>
      <c r="G154" s="124"/>
      <c r="H154" s="124"/>
    </row>
    <row r="155" spans="1:8" hidden="1" x14ac:dyDescent="0.25">
      <c r="A155" s="123"/>
      <c r="B155" s="350"/>
      <c r="C155" s="351"/>
      <c r="D155" s="124"/>
      <c r="E155" s="124"/>
      <c r="F155" s="124">
        <f t="shared" si="18"/>
        <v>0</v>
      </c>
      <c r="G155" s="124"/>
      <c r="H155" s="124"/>
    </row>
    <row r="156" spans="1:8" hidden="1" x14ac:dyDescent="0.25">
      <c r="A156" s="123"/>
      <c r="B156" s="350"/>
      <c r="C156" s="351"/>
      <c r="D156" s="124"/>
      <c r="E156" s="124"/>
      <c r="F156" s="124">
        <f t="shared" si="18"/>
        <v>0</v>
      </c>
      <c r="G156" s="124"/>
      <c r="H156" s="124"/>
    </row>
    <row r="157" spans="1:8" hidden="1" x14ac:dyDescent="0.25">
      <c r="A157" s="123"/>
      <c r="B157" s="350"/>
      <c r="C157" s="351"/>
      <c r="D157" s="124"/>
      <c r="E157" s="124"/>
      <c r="F157" s="124">
        <f t="shared" si="18"/>
        <v>0</v>
      </c>
      <c r="G157" s="124"/>
      <c r="H157" s="124"/>
    </row>
    <row r="158" spans="1:8" hidden="1" x14ac:dyDescent="0.25">
      <c r="A158" s="123"/>
      <c r="B158" s="350"/>
      <c r="C158" s="351"/>
      <c r="D158" s="124"/>
      <c r="E158" s="124"/>
      <c r="F158" s="124">
        <f t="shared" si="18"/>
        <v>0</v>
      </c>
      <c r="G158" s="124"/>
      <c r="H158" s="124"/>
    </row>
    <row r="159" spans="1:8" hidden="1" x14ac:dyDescent="0.25">
      <c r="A159" s="123"/>
      <c r="B159" s="350"/>
      <c r="C159" s="351"/>
      <c r="D159" s="124"/>
      <c r="E159" s="124"/>
      <c r="F159" s="124">
        <f t="shared" si="18"/>
        <v>0</v>
      </c>
      <c r="G159" s="124"/>
      <c r="H159" s="124"/>
    </row>
    <row r="160" spans="1:8" hidden="1" x14ac:dyDescent="0.25">
      <c r="A160" s="123"/>
      <c r="B160" s="657"/>
      <c r="C160" s="669"/>
      <c r="D160" s="124"/>
      <c r="E160" s="124"/>
      <c r="F160" s="124">
        <f t="shared" si="18"/>
        <v>0</v>
      </c>
      <c r="G160" s="124"/>
      <c r="H160" s="124"/>
    </row>
    <row r="161" spans="1:11" hidden="1" x14ac:dyDescent="0.25">
      <c r="A161" s="123"/>
      <c r="B161" s="657"/>
      <c r="C161" s="669"/>
      <c r="D161" s="124"/>
      <c r="E161" s="124"/>
      <c r="F161" s="124">
        <f t="shared" si="18"/>
        <v>0</v>
      </c>
      <c r="G161" s="124"/>
      <c r="H161" s="124"/>
    </row>
    <row r="162" spans="1:11" hidden="1" x14ac:dyDescent="0.25">
      <c r="A162" s="123"/>
      <c r="B162" s="657"/>
      <c r="C162" s="669"/>
      <c r="D162" s="124"/>
      <c r="E162" s="124"/>
      <c r="F162" s="124">
        <f t="shared" si="18"/>
        <v>0</v>
      </c>
      <c r="G162" s="124"/>
      <c r="H162" s="124"/>
    </row>
    <row r="163" spans="1:11" hidden="1" x14ac:dyDescent="0.25">
      <c r="A163" s="123"/>
      <c r="B163" s="657"/>
      <c r="C163" s="669"/>
      <c r="D163" s="124"/>
      <c r="E163" s="124"/>
      <c r="F163" s="124">
        <f t="shared" si="18"/>
        <v>0</v>
      </c>
      <c r="G163" s="124"/>
      <c r="H163" s="124"/>
    </row>
    <row r="164" spans="1:11" s="166" customFormat="1" x14ac:dyDescent="0.25">
      <c r="A164" s="164"/>
      <c r="B164" s="676" t="s">
        <v>216</v>
      </c>
      <c r="C164" s="677"/>
      <c r="D164" s="165"/>
      <c r="E164" s="165"/>
      <c r="F164" s="165">
        <f>SUM(F146:F163)</f>
        <v>124710.99</v>
      </c>
      <c r="G164" s="165">
        <f t="shared" ref="G164:H164" si="19">SUM(G146:G163)</f>
        <v>124710.99</v>
      </c>
      <c r="H164" s="165">
        <f t="shared" si="19"/>
        <v>124710.99</v>
      </c>
      <c r="I164" s="169"/>
      <c r="J164" s="169"/>
      <c r="K164" s="169"/>
    </row>
    <row r="166" spans="1:11" s="66" customFormat="1" ht="14.25" x14ac:dyDescent="0.2">
      <c r="A166" s="66" t="s">
        <v>262</v>
      </c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</row>
    <row r="168" spans="1:11" ht="24.75" x14ac:dyDescent="0.25">
      <c r="A168" s="125" t="s">
        <v>218</v>
      </c>
      <c r="B168" s="665" t="s">
        <v>237</v>
      </c>
      <c r="C168" s="667"/>
      <c r="D168" s="119" t="s">
        <v>260</v>
      </c>
      <c r="E168" s="119" t="s">
        <v>261</v>
      </c>
      <c r="F168" s="119" t="s">
        <v>303</v>
      </c>
      <c r="G168" s="119" t="s">
        <v>304</v>
      </c>
      <c r="H168" s="119" t="s">
        <v>414</v>
      </c>
    </row>
    <row r="169" spans="1:11" x14ac:dyDescent="0.25">
      <c r="A169" s="121">
        <v>1</v>
      </c>
      <c r="B169" s="657">
        <v>2</v>
      </c>
      <c r="C169" s="669"/>
      <c r="D169" s="121">
        <v>3</v>
      </c>
      <c r="E169" s="121">
        <v>4</v>
      </c>
      <c r="F169" s="121">
        <v>5</v>
      </c>
      <c r="G169" s="121">
        <v>6</v>
      </c>
      <c r="H169" s="121">
        <v>7</v>
      </c>
    </row>
    <row r="170" spans="1:11" x14ac:dyDescent="0.25">
      <c r="A170" s="123">
        <v>1</v>
      </c>
      <c r="B170" s="694" t="s">
        <v>530</v>
      </c>
      <c r="C170" s="695"/>
      <c r="D170" s="363">
        <v>1</v>
      </c>
      <c r="E170" s="343">
        <v>37000</v>
      </c>
      <c r="F170" s="124">
        <f>E170*D170</f>
        <v>37000</v>
      </c>
      <c r="G170" s="343">
        <v>37000</v>
      </c>
      <c r="H170" s="343">
        <v>37000</v>
      </c>
    </row>
    <row r="171" spans="1:11" x14ac:dyDescent="0.25">
      <c r="A171" s="123">
        <v>2</v>
      </c>
      <c r="B171" s="694" t="s">
        <v>531</v>
      </c>
      <c r="C171" s="695"/>
      <c r="D171" s="342">
        <v>1</v>
      </c>
      <c r="E171" s="343">
        <v>120000</v>
      </c>
      <c r="F171" s="124">
        <f t="shared" ref="F171:F189" si="20">E171*D171</f>
        <v>120000</v>
      </c>
      <c r="G171" s="343">
        <v>120000</v>
      </c>
      <c r="H171" s="343">
        <v>120000</v>
      </c>
    </row>
    <row r="172" spans="1:11" x14ac:dyDescent="0.25">
      <c r="A172" s="123">
        <v>3</v>
      </c>
      <c r="B172" s="694" t="s">
        <v>532</v>
      </c>
      <c r="C172" s="695"/>
      <c r="D172" s="342">
        <v>1</v>
      </c>
      <c r="E172" s="343">
        <v>30000</v>
      </c>
      <c r="F172" s="124">
        <f t="shared" si="20"/>
        <v>30000</v>
      </c>
      <c r="G172" s="343">
        <v>30000</v>
      </c>
      <c r="H172" s="343">
        <v>30000</v>
      </c>
    </row>
    <row r="173" spans="1:11" hidden="1" x14ac:dyDescent="0.25">
      <c r="A173" s="123"/>
      <c r="B173" s="350"/>
      <c r="C173" s="351"/>
      <c r="D173" s="124"/>
      <c r="E173" s="124"/>
      <c r="F173" s="124">
        <f t="shared" si="20"/>
        <v>0</v>
      </c>
      <c r="G173" s="124"/>
      <c r="H173" s="124"/>
    </row>
    <row r="174" spans="1:11" hidden="1" x14ac:dyDescent="0.25">
      <c r="A174" s="123"/>
      <c r="B174" s="350"/>
      <c r="C174" s="351"/>
      <c r="D174" s="124"/>
      <c r="E174" s="124"/>
      <c r="F174" s="124">
        <f t="shared" si="20"/>
        <v>0</v>
      </c>
      <c r="G174" s="124"/>
      <c r="H174" s="124"/>
    </row>
    <row r="175" spans="1:11" hidden="1" x14ac:dyDescent="0.25">
      <c r="A175" s="123"/>
      <c r="B175" s="350"/>
      <c r="C175" s="351"/>
      <c r="D175" s="124"/>
      <c r="E175" s="124"/>
      <c r="F175" s="124">
        <f t="shared" si="20"/>
        <v>0</v>
      </c>
      <c r="G175" s="124"/>
      <c r="H175" s="124"/>
    </row>
    <row r="176" spans="1:11" hidden="1" x14ac:dyDescent="0.25">
      <c r="A176" s="123"/>
      <c r="B176" s="350"/>
      <c r="C176" s="351"/>
      <c r="D176" s="124"/>
      <c r="E176" s="124"/>
      <c r="F176" s="124">
        <f t="shared" si="20"/>
        <v>0</v>
      </c>
      <c r="G176" s="124"/>
      <c r="H176" s="124"/>
    </row>
    <row r="177" spans="1:11" hidden="1" x14ac:dyDescent="0.25">
      <c r="A177" s="123"/>
      <c r="B177" s="350"/>
      <c r="C177" s="351"/>
      <c r="D177" s="124"/>
      <c r="E177" s="124"/>
      <c r="F177" s="124">
        <f t="shared" si="20"/>
        <v>0</v>
      </c>
      <c r="G177" s="124"/>
      <c r="H177" s="124"/>
    </row>
    <row r="178" spans="1:11" hidden="1" x14ac:dyDescent="0.25">
      <c r="A178" s="123"/>
      <c r="B178" s="350"/>
      <c r="C178" s="351"/>
      <c r="D178" s="124"/>
      <c r="E178" s="124"/>
      <c r="F178" s="124">
        <f t="shared" si="20"/>
        <v>0</v>
      </c>
      <c r="G178" s="124"/>
      <c r="H178" s="124"/>
    </row>
    <row r="179" spans="1:11" hidden="1" x14ac:dyDescent="0.25">
      <c r="A179" s="123"/>
      <c r="B179" s="350"/>
      <c r="C179" s="351"/>
      <c r="D179" s="124"/>
      <c r="E179" s="124"/>
      <c r="F179" s="124">
        <f t="shared" si="20"/>
        <v>0</v>
      </c>
      <c r="G179" s="124"/>
      <c r="H179" s="124"/>
    </row>
    <row r="180" spans="1:11" hidden="1" x14ac:dyDescent="0.25">
      <c r="A180" s="123"/>
      <c r="B180" s="350"/>
      <c r="C180" s="351"/>
      <c r="D180" s="124"/>
      <c r="E180" s="124"/>
      <c r="F180" s="124">
        <f t="shared" si="20"/>
        <v>0</v>
      </c>
      <c r="G180" s="124"/>
      <c r="H180" s="124"/>
    </row>
    <row r="181" spans="1:11" hidden="1" x14ac:dyDescent="0.25">
      <c r="A181" s="123"/>
      <c r="B181" s="350"/>
      <c r="C181" s="351"/>
      <c r="D181" s="124"/>
      <c r="E181" s="124"/>
      <c r="F181" s="124">
        <f t="shared" si="20"/>
        <v>0</v>
      </c>
      <c r="G181" s="124"/>
      <c r="H181" s="124"/>
    </row>
    <row r="182" spans="1:11" hidden="1" x14ac:dyDescent="0.25">
      <c r="A182" s="123"/>
      <c r="B182" s="350"/>
      <c r="C182" s="351"/>
      <c r="D182" s="124"/>
      <c r="E182" s="124"/>
      <c r="F182" s="124">
        <f t="shared" si="20"/>
        <v>0</v>
      </c>
      <c r="G182" s="124"/>
      <c r="H182" s="124"/>
    </row>
    <row r="183" spans="1:11" hidden="1" x14ac:dyDescent="0.25">
      <c r="A183" s="123"/>
      <c r="B183" s="350"/>
      <c r="C183" s="351"/>
      <c r="D183" s="124"/>
      <c r="E183" s="124"/>
      <c r="F183" s="124">
        <f t="shared" si="20"/>
        <v>0</v>
      </c>
      <c r="G183" s="124"/>
      <c r="H183" s="124"/>
    </row>
    <row r="184" spans="1:11" hidden="1" x14ac:dyDescent="0.25">
      <c r="A184" s="123"/>
      <c r="B184" s="350"/>
      <c r="C184" s="351"/>
      <c r="D184" s="124"/>
      <c r="E184" s="124"/>
      <c r="F184" s="124">
        <f t="shared" si="20"/>
        <v>0</v>
      </c>
      <c r="G184" s="124"/>
      <c r="H184" s="124"/>
    </row>
    <row r="185" spans="1:11" hidden="1" x14ac:dyDescent="0.25">
      <c r="A185" s="123"/>
      <c r="B185" s="350"/>
      <c r="C185" s="351"/>
      <c r="D185" s="124"/>
      <c r="E185" s="124"/>
      <c r="F185" s="124">
        <f t="shared" si="20"/>
        <v>0</v>
      </c>
      <c r="G185" s="124"/>
      <c r="H185" s="124"/>
    </row>
    <row r="186" spans="1:11" hidden="1" x14ac:dyDescent="0.25">
      <c r="A186" s="123"/>
      <c r="B186" s="350"/>
      <c r="C186" s="351"/>
      <c r="D186" s="124"/>
      <c r="E186" s="124"/>
      <c r="F186" s="124">
        <f t="shared" si="20"/>
        <v>0</v>
      </c>
      <c r="G186" s="124"/>
      <c r="H186" s="124"/>
    </row>
    <row r="187" spans="1:11" hidden="1" x14ac:dyDescent="0.25">
      <c r="A187" s="123"/>
      <c r="B187" s="657"/>
      <c r="C187" s="669"/>
      <c r="D187" s="124"/>
      <c r="E187" s="124"/>
      <c r="F187" s="124">
        <f t="shared" si="20"/>
        <v>0</v>
      </c>
      <c r="G187" s="124"/>
      <c r="H187" s="124"/>
    </row>
    <row r="188" spans="1:11" hidden="1" x14ac:dyDescent="0.25">
      <c r="A188" s="123"/>
      <c r="B188" s="657"/>
      <c r="C188" s="669"/>
      <c r="D188" s="124"/>
      <c r="E188" s="124"/>
      <c r="F188" s="124">
        <f t="shared" si="20"/>
        <v>0</v>
      </c>
      <c r="G188" s="124"/>
      <c r="H188" s="124"/>
    </row>
    <row r="189" spans="1:11" hidden="1" x14ac:dyDescent="0.25">
      <c r="A189" s="123"/>
      <c r="B189" s="657"/>
      <c r="C189" s="669"/>
      <c r="D189" s="124"/>
      <c r="E189" s="124"/>
      <c r="F189" s="124">
        <f t="shared" si="20"/>
        <v>0</v>
      </c>
      <c r="G189" s="124"/>
      <c r="H189" s="124"/>
    </row>
    <row r="190" spans="1:11" s="166" customFormat="1" x14ac:dyDescent="0.25">
      <c r="A190" s="164"/>
      <c r="B190" s="676" t="s">
        <v>216</v>
      </c>
      <c r="C190" s="677"/>
      <c r="D190" s="165"/>
      <c r="E190" s="165"/>
      <c r="F190" s="165">
        <f>SUM(F170:F189)</f>
        <v>187000</v>
      </c>
      <c r="G190" s="165">
        <f t="shared" ref="G190:H190" si="21">SUM(G170:G189)</f>
        <v>187000</v>
      </c>
      <c r="H190" s="165">
        <f t="shared" si="21"/>
        <v>187000</v>
      </c>
      <c r="I190" s="169"/>
      <c r="J190" s="169"/>
      <c r="K190" s="169"/>
    </row>
    <row r="192" spans="1:11" s="66" customFormat="1" ht="14.25" x14ac:dyDescent="0.2">
      <c r="A192" s="66" t="s">
        <v>263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</row>
    <row r="194" spans="1:8" ht="24.75" x14ac:dyDescent="0.25">
      <c r="A194" s="125" t="s">
        <v>218</v>
      </c>
      <c r="B194" s="665" t="s">
        <v>237</v>
      </c>
      <c r="C194" s="667"/>
      <c r="D194" s="119" t="s">
        <v>256</v>
      </c>
      <c r="E194" s="119" t="s">
        <v>261</v>
      </c>
      <c r="F194" s="119" t="s">
        <v>303</v>
      </c>
      <c r="G194" s="119" t="s">
        <v>304</v>
      </c>
      <c r="H194" s="119" t="s">
        <v>414</v>
      </c>
    </row>
    <row r="195" spans="1:8" x14ac:dyDescent="0.25">
      <c r="A195" s="121">
        <v>1</v>
      </c>
      <c r="B195" s="657">
        <v>2</v>
      </c>
      <c r="C195" s="669"/>
      <c r="D195" s="121">
        <v>3</v>
      </c>
      <c r="E195" s="121">
        <v>4</v>
      </c>
      <c r="F195" s="121">
        <v>5</v>
      </c>
      <c r="G195" s="121">
        <v>6</v>
      </c>
      <c r="H195" s="121">
        <v>7</v>
      </c>
    </row>
    <row r="196" spans="1:8" x14ac:dyDescent="0.25">
      <c r="A196" s="123">
        <v>1</v>
      </c>
      <c r="B196" s="679" t="s">
        <v>533</v>
      </c>
      <c r="C196" s="680" t="s">
        <v>533</v>
      </c>
      <c r="D196" s="364">
        <v>12</v>
      </c>
      <c r="E196" s="365">
        <v>1005.6</v>
      </c>
      <c r="F196" s="124">
        <f>D196*E196</f>
        <v>12067.2</v>
      </c>
      <c r="G196" s="124">
        <v>12067.2</v>
      </c>
      <c r="H196" s="124">
        <v>12067.2</v>
      </c>
    </row>
    <row r="197" spans="1:8" x14ac:dyDescent="0.25">
      <c r="A197" s="123">
        <v>2</v>
      </c>
      <c r="B197" s="679" t="s">
        <v>534</v>
      </c>
      <c r="C197" s="680" t="s">
        <v>534</v>
      </c>
      <c r="D197" s="364">
        <v>46</v>
      </c>
      <c r="E197" s="366">
        <v>200</v>
      </c>
      <c r="F197" s="124">
        <f t="shared" ref="F197:F218" si="22">D197*E197</f>
        <v>9200</v>
      </c>
      <c r="G197" s="124">
        <v>9200</v>
      </c>
      <c r="H197" s="124">
        <v>9200</v>
      </c>
    </row>
    <row r="198" spans="1:8" x14ac:dyDescent="0.25">
      <c r="A198" s="123">
        <v>3</v>
      </c>
      <c r="B198" s="679" t="s">
        <v>535</v>
      </c>
      <c r="C198" s="680" t="s">
        <v>535</v>
      </c>
      <c r="D198" s="367">
        <v>40</v>
      </c>
      <c r="E198" s="365">
        <v>95</v>
      </c>
      <c r="F198" s="124">
        <f t="shared" si="22"/>
        <v>3800</v>
      </c>
      <c r="G198" s="124">
        <v>3800</v>
      </c>
      <c r="H198" s="124">
        <v>3800</v>
      </c>
    </row>
    <row r="199" spans="1:8" x14ac:dyDescent="0.25">
      <c r="A199" s="123">
        <v>4</v>
      </c>
      <c r="B199" s="679" t="s">
        <v>536</v>
      </c>
      <c r="C199" s="680" t="s">
        <v>536</v>
      </c>
      <c r="D199" s="364">
        <v>100</v>
      </c>
      <c r="E199" s="368">
        <v>395</v>
      </c>
      <c r="F199" s="124">
        <f t="shared" si="22"/>
        <v>39500</v>
      </c>
      <c r="G199" s="124">
        <v>39500</v>
      </c>
      <c r="H199" s="124">
        <v>39500</v>
      </c>
    </row>
    <row r="200" spans="1:8" x14ac:dyDescent="0.25">
      <c r="A200" s="123">
        <v>5</v>
      </c>
      <c r="B200" s="679" t="s">
        <v>537</v>
      </c>
      <c r="C200" s="680" t="s">
        <v>537</v>
      </c>
      <c r="D200" s="364">
        <v>100</v>
      </c>
      <c r="E200" s="366">
        <v>325</v>
      </c>
      <c r="F200" s="124">
        <f t="shared" si="22"/>
        <v>32500</v>
      </c>
      <c r="G200" s="124">
        <v>32500</v>
      </c>
      <c r="H200" s="124">
        <v>32500</v>
      </c>
    </row>
    <row r="201" spans="1:8" x14ac:dyDescent="0.25">
      <c r="A201" s="123">
        <v>6</v>
      </c>
      <c r="B201" s="679" t="s">
        <v>538</v>
      </c>
      <c r="C201" s="680" t="s">
        <v>538</v>
      </c>
      <c r="D201" s="367">
        <v>100</v>
      </c>
      <c r="E201" s="365">
        <v>213.07</v>
      </c>
      <c r="F201" s="124">
        <f t="shared" si="22"/>
        <v>21307</v>
      </c>
      <c r="G201" s="124">
        <v>21307</v>
      </c>
      <c r="H201" s="124">
        <v>21307</v>
      </c>
    </row>
    <row r="202" spans="1:8" x14ac:dyDescent="0.25">
      <c r="A202" s="123">
        <v>7</v>
      </c>
      <c r="B202" s="679" t="s">
        <v>539</v>
      </c>
      <c r="C202" s="680" t="s">
        <v>539</v>
      </c>
      <c r="D202" s="369">
        <v>100</v>
      </c>
      <c r="E202" s="370">
        <v>215.75200000000001</v>
      </c>
      <c r="F202" s="124">
        <f t="shared" si="22"/>
        <v>21575.200000000001</v>
      </c>
      <c r="G202" s="124">
        <v>21575.200000000001</v>
      </c>
      <c r="H202" s="124">
        <v>21575.200000000001</v>
      </c>
    </row>
    <row r="203" spans="1:8" x14ac:dyDescent="0.25">
      <c r="A203" s="123">
        <v>8</v>
      </c>
      <c r="B203" s="679" t="s">
        <v>540</v>
      </c>
      <c r="C203" s="680" t="s">
        <v>540</v>
      </c>
      <c r="D203" s="369">
        <v>30</v>
      </c>
      <c r="E203" s="370">
        <v>462</v>
      </c>
      <c r="F203" s="124">
        <f t="shared" si="22"/>
        <v>13860</v>
      </c>
      <c r="G203" s="124">
        <v>13860</v>
      </c>
      <c r="H203" s="124">
        <v>13860</v>
      </c>
    </row>
    <row r="204" spans="1:8" x14ac:dyDescent="0.25">
      <c r="A204" s="123">
        <v>9</v>
      </c>
      <c r="B204" s="679" t="s">
        <v>541</v>
      </c>
      <c r="C204" s="680" t="s">
        <v>541</v>
      </c>
      <c r="D204" s="369">
        <v>4</v>
      </c>
      <c r="E204" s="370">
        <v>2214.5</v>
      </c>
      <c r="F204" s="124">
        <f t="shared" si="22"/>
        <v>8858</v>
      </c>
      <c r="G204" s="124">
        <v>8858</v>
      </c>
      <c r="H204" s="124">
        <v>8858</v>
      </c>
    </row>
    <row r="205" spans="1:8" x14ac:dyDescent="0.25">
      <c r="A205" s="123">
        <v>10</v>
      </c>
      <c r="B205" s="679" t="s">
        <v>498</v>
      </c>
      <c r="C205" s="680"/>
      <c r="D205" s="369">
        <v>1</v>
      </c>
      <c r="E205" s="370">
        <v>9297520</v>
      </c>
      <c r="F205" s="124">
        <f t="shared" si="22"/>
        <v>9297520</v>
      </c>
      <c r="G205" s="124">
        <v>9297520</v>
      </c>
      <c r="H205" s="124">
        <v>9297520</v>
      </c>
    </row>
    <row r="206" spans="1:8" x14ac:dyDescent="0.25">
      <c r="A206" s="129"/>
      <c r="B206" s="679" t="s">
        <v>542</v>
      </c>
      <c r="C206" s="680"/>
      <c r="D206" s="369"/>
      <c r="E206" s="370"/>
      <c r="F206" s="124">
        <f t="shared" si="22"/>
        <v>0</v>
      </c>
      <c r="G206" s="124"/>
      <c r="H206" s="124"/>
    </row>
    <row r="207" spans="1:8" x14ac:dyDescent="0.25">
      <c r="A207" s="129"/>
      <c r="B207" s="679" t="s">
        <v>543</v>
      </c>
      <c r="C207" s="680"/>
      <c r="D207" s="369"/>
      <c r="E207" s="370"/>
      <c r="F207" s="124">
        <f t="shared" si="22"/>
        <v>0</v>
      </c>
      <c r="G207" s="124"/>
      <c r="H207" s="124"/>
    </row>
    <row r="208" spans="1:8" x14ac:dyDescent="0.25">
      <c r="A208" s="129"/>
      <c r="B208" s="679" t="s">
        <v>512</v>
      </c>
      <c r="C208" s="680"/>
      <c r="D208" s="369"/>
      <c r="E208" s="370"/>
      <c r="F208" s="124">
        <f t="shared" si="22"/>
        <v>0</v>
      </c>
      <c r="G208" s="124"/>
      <c r="H208" s="124"/>
    </row>
    <row r="209" spans="1:21" x14ac:dyDescent="0.25">
      <c r="A209" s="129"/>
      <c r="B209" s="679" t="s">
        <v>513</v>
      </c>
      <c r="C209" s="680"/>
      <c r="D209" s="342"/>
      <c r="E209" s="343"/>
      <c r="F209" s="124">
        <f t="shared" si="22"/>
        <v>0</v>
      </c>
      <c r="G209" s="124"/>
      <c r="H209" s="124"/>
    </row>
    <row r="210" spans="1:21" x14ac:dyDescent="0.25">
      <c r="A210" s="129"/>
      <c r="B210" s="679" t="s">
        <v>514</v>
      </c>
      <c r="C210" s="680"/>
      <c r="D210" s="342"/>
      <c r="E210" s="343"/>
      <c r="F210" s="124">
        <f t="shared" si="22"/>
        <v>0</v>
      </c>
      <c r="G210" s="124"/>
      <c r="H210" s="124"/>
    </row>
    <row r="211" spans="1:21" x14ac:dyDescent="0.25">
      <c r="A211" s="129"/>
      <c r="B211" s="679" t="s">
        <v>515</v>
      </c>
      <c r="C211" s="680"/>
      <c r="D211" s="342"/>
      <c r="E211" s="343"/>
      <c r="F211" s="124">
        <f t="shared" si="22"/>
        <v>0</v>
      </c>
      <c r="G211" s="124"/>
      <c r="H211" s="124"/>
    </row>
    <row r="212" spans="1:21" x14ac:dyDescent="0.25">
      <c r="A212" s="129"/>
      <c r="B212" s="679" t="s">
        <v>544</v>
      </c>
      <c r="C212" s="680"/>
      <c r="D212" s="342"/>
      <c r="E212" s="342"/>
      <c r="F212" s="124">
        <f t="shared" si="22"/>
        <v>0</v>
      </c>
      <c r="G212" s="124"/>
      <c r="H212" s="124"/>
    </row>
    <row r="213" spans="1:21" x14ac:dyDescent="0.25">
      <c r="A213" s="129"/>
      <c r="B213" s="679" t="s">
        <v>517</v>
      </c>
      <c r="C213" s="680"/>
      <c r="D213" s="342"/>
      <c r="E213" s="342"/>
      <c r="F213" s="124">
        <f t="shared" si="22"/>
        <v>0</v>
      </c>
      <c r="G213" s="124"/>
      <c r="H213" s="124"/>
    </row>
    <row r="214" spans="1:21" x14ac:dyDescent="0.25">
      <c r="A214" s="123"/>
      <c r="B214" s="679" t="s">
        <v>545</v>
      </c>
      <c r="C214" s="680"/>
      <c r="D214" s="342"/>
      <c r="E214" s="342"/>
      <c r="F214" s="124">
        <f t="shared" si="22"/>
        <v>0</v>
      </c>
      <c r="G214" s="124"/>
      <c r="H214" s="124"/>
    </row>
    <row r="215" spans="1:21" x14ac:dyDescent="0.25">
      <c r="A215" s="123"/>
      <c r="B215" s="679" t="s">
        <v>519</v>
      </c>
      <c r="C215" s="680"/>
      <c r="D215" s="342"/>
      <c r="E215" s="342"/>
      <c r="F215" s="124">
        <f t="shared" si="22"/>
        <v>0</v>
      </c>
      <c r="G215" s="124"/>
      <c r="H215" s="124"/>
    </row>
    <row r="216" spans="1:21" x14ac:dyDescent="0.25">
      <c r="A216" s="123"/>
      <c r="B216" s="679" t="s">
        <v>546</v>
      </c>
      <c r="C216" s="680"/>
      <c r="D216" s="342"/>
      <c r="E216" s="342"/>
      <c r="F216" s="124">
        <f t="shared" si="22"/>
        <v>0</v>
      </c>
      <c r="G216" s="124"/>
      <c r="H216" s="124"/>
    </row>
    <row r="217" spans="1:21" x14ac:dyDescent="0.25">
      <c r="A217" s="123"/>
      <c r="B217" s="679" t="s">
        <v>521</v>
      </c>
      <c r="C217" s="693"/>
      <c r="D217" s="342"/>
      <c r="E217" s="342"/>
      <c r="F217" s="124"/>
      <c r="G217" s="124"/>
      <c r="H217" s="124"/>
    </row>
    <row r="218" spans="1:21" x14ac:dyDescent="0.25">
      <c r="A218" s="123"/>
      <c r="B218" s="679" t="s">
        <v>547</v>
      </c>
      <c r="C218" s="693"/>
      <c r="D218" s="371"/>
      <c r="E218" s="371"/>
      <c r="F218" s="124">
        <f t="shared" si="22"/>
        <v>0</v>
      </c>
      <c r="G218" s="124"/>
      <c r="H218" s="124"/>
    </row>
    <row r="219" spans="1:21" s="166" customFormat="1" x14ac:dyDescent="0.25">
      <c r="A219" s="164"/>
      <c r="B219" s="676" t="s">
        <v>216</v>
      </c>
      <c r="C219" s="677"/>
      <c r="D219" s="165"/>
      <c r="E219" s="165"/>
      <c r="F219" s="165">
        <f>SUM(F196:F218)</f>
        <v>9460187.4000000004</v>
      </c>
      <c r="G219" s="165">
        <f t="shared" ref="G219:H219" si="23">SUM(G196:G218)</f>
        <v>9460187.4000000004</v>
      </c>
      <c r="H219" s="165">
        <f t="shared" si="23"/>
        <v>9460187.4000000004</v>
      </c>
      <c r="I219" s="169"/>
      <c r="J219" s="169"/>
      <c r="K219" s="169"/>
    </row>
    <row r="220" spans="1:21" ht="15.75" thickBot="1" x14ac:dyDescent="0.3"/>
    <row r="221" spans="1:21" ht="15.75" thickBot="1" x14ac:dyDescent="0.3">
      <c r="A221" s="130"/>
      <c r="B221" s="685" t="s">
        <v>264</v>
      </c>
      <c r="C221" s="686"/>
      <c r="D221" s="686"/>
      <c r="E221" s="687"/>
      <c r="F221" s="171">
        <f>F219+F190+F164+F140+G128+F116+G104+F91+F79+F67+F42+I30+F55</f>
        <v>12215920.000083346</v>
      </c>
      <c r="G221" s="171">
        <f t="shared" ref="G221:H221" si="24">G219+G190+G164+G140+H128+G116+H104+G91+G79+G67+G42+J30+G55</f>
        <v>12215920.000000002</v>
      </c>
      <c r="H221" s="171">
        <f t="shared" si="24"/>
        <v>12215920.000000002</v>
      </c>
    </row>
    <row r="224" spans="1:21" s="356" customFormat="1" ht="20.25" customHeight="1" x14ac:dyDescent="0.25">
      <c r="A224" s="688" t="s">
        <v>179</v>
      </c>
      <c r="B224" s="688"/>
      <c r="C224" s="688"/>
      <c r="D224" s="358" t="s">
        <v>419</v>
      </c>
      <c r="E224" s="131"/>
      <c r="F224" s="346"/>
      <c r="G224" s="131"/>
      <c r="H224" s="358" t="s">
        <v>421</v>
      </c>
      <c r="I224" s="346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2"/>
    </row>
    <row r="225" spans="1:21" s="356" customFormat="1" ht="20.25" customHeight="1" x14ac:dyDescent="0.25">
      <c r="A225" s="688" t="s">
        <v>180</v>
      </c>
      <c r="B225" s="688"/>
      <c r="C225" s="688"/>
      <c r="D225" s="133" t="s">
        <v>265</v>
      </c>
      <c r="E225" s="134"/>
      <c r="F225" s="133" t="s">
        <v>266</v>
      </c>
      <c r="G225" s="134"/>
      <c r="H225" s="355" t="s">
        <v>267</v>
      </c>
      <c r="I225" s="355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2"/>
    </row>
    <row r="226" spans="1:21" s="356" customFormat="1" ht="20.25" customHeight="1" x14ac:dyDescent="0.25">
      <c r="D226" s="359"/>
      <c r="E226" s="134"/>
      <c r="F226" s="346"/>
      <c r="G226" s="131"/>
      <c r="H226" s="358" t="s">
        <v>502</v>
      </c>
      <c r="I226" s="346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2"/>
    </row>
    <row r="227" spans="1:21" s="356" customFormat="1" ht="20.25" customHeight="1" x14ac:dyDescent="0.25">
      <c r="B227" s="688" t="s">
        <v>501</v>
      </c>
      <c r="C227" s="689"/>
      <c r="D227" s="359"/>
      <c r="E227" s="134"/>
      <c r="F227" s="133" t="s">
        <v>266</v>
      </c>
      <c r="G227" s="134"/>
      <c r="H227" s="355" t="s">
        <v>267</v>
      </c>
      <c r="I227" s="355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2"/>
    </row>
    <row r="228" spans="1:21" s="356" customFormat="1" x14ac:dyDescent="0.25">
      <c r="A228" s="354"/>
    </row>
    <row r="229" spans="1:21" s="356" customFormat="1" ht="30" customHeight="1" x14ac:dyDescent="0.25">
      <c r="A229" s="683" t="s">
        <v>182</v>
      </c>
      <c r="B229" s="683"/>
      <c r="C229" s="358" t="s">
        <v>430</v>
      </c>
      <c r="D229" s="131"/>
      <c r="E229" s="358" t="s">
        <v>431</v>
      </c>
      <c r="F229" s="131"/>
      <c r="G229" s="358" t="s">
        <v>432</v>
      </c>
      <c r="H229" s="346"/>
    </row>
    <row r="230" spans="1:21" s="356" customFormat="1" x14ac:dyDescent="0.25">
      <c r="C230" s="133" t="s">
        <v>268</v>
      </c>
      <c r="D230" s="134"/>
      <c r="E230" s="355" t="s">
        <v>183</v>
      </c>
      <c r="F230" s="134"/>
      <c r="G230" s="684" t="s">
        <v>184</v>
      </c>
      <c r="H230" s="684"/>
    </row>
    <row r="231" spans="1:21" s="356" customFormat="1" x14ac:dyDescent="0.25"/>
    <row r="232" spans="1:21" s="356" customFormat="1" x14ac:dyDescent="0.25"/>
    <row r="233" spans="1:21" s="356" customFormat="1" x14ac:dyDescent="0.25"/>
    <row r="234" spans="1:21" s="356" customFormat="1" x14ac:dyDescent="0.25"/>
    <row r="235" spans="1:21" s="356" customFormat="1" x14ac:dyDescent="0.25">
      <c r="A235" s="683" t="s">
        <v>269</v>
      </c>
      <c r="B235" s="683"/>
      <c r="C235" s="683"/>
      <c r="D235" s="683"/>
      <c r="E235" s="683"/>
    </row>
  </sheetData>
  <mergeCells count="139">
    <mergeCell ref="J1:K1"/>
    <mergeCell ref="I2:K2"/>
    <mergeCell ref="A3:K3"/>
    <mergeCell ref="A6:K6"/>
    <mergeCell ref="A8:B8"/>
    <mergeCell ref="A10:C10"/>
    <mergeCell ref="B48:D48"/>
    <mergeCell ref="B49:D49"/>
    <mergeCell ref="B50:D50"/>
    <mergeCell ref="B51:D51"/>
    <mergeCell ref="B52:D52"/>
    <mergeCell ref="B53:D53"/>
    <mergeCell ref="J15:J17"/>
    <mergeCell ref="K15:K17"/>
    <mergeCell ref="D16:D17"/>
    <mergeCell ref="A44:H44"/>
    <mergeCell ref="B46:D46"/>
    <mergeCell ref="B47:D47"/>
    <mergeCell ref="A15:A17"/>
    <mergeCell ref="B15:B17"/>
    <mergeCell ref="C15:C17"/>
    <mergeCell ref="D15:G15"/>
    <mergeCell ref="H15:H17"/>
    <mergeCell ref="I15:I17"/>
    <mergeCell ref="B63:C63"/>
    <mergeCell ref="B64:C64"/>
    <mergeCell ref="B65:C65"/>
    <mergeCell ref="B66:C66"/>
    <mergeCell ref="B67:C67"/>
    <mergeCell ref="B71:C71"/>
    <mergeCell ref="B54:D54"/>
    <mergeCell ref="B55:D55"/>
    <mergeCell ref="B59:C59"/>
    <mergeCell ref="B60:C60"/>
    <mergeCell ref="B61:C61"/>
    <mergeCell ref="B62:C62"/>
    <mergeCell ref="B78:C78"/>
    <mergeCell ref="B79:C79"/>
    <mergeCell ref="A81:H81"/>
    <mergeCell ref="B83:C83"/>
    <mergeCell ref="B84:C84"/>
    <mergeCell ref="B85:C85"/>
    <mergeCell ref="B72:C72"/>
    <mergeCell ref="B73:C73"/>
    <mergeCell ref="B74:C74"/>
    <mergeCell ref="B75:C75"/>
    <mergeCell ref="B76:C76"/>
    <mergeCell ref="B77:C77"/>
    <mergeCell ref="B96:C96"/>
    <mergeCell ref="B97:C97"/>
    <mergeCell ref="B98:C98"/>
    <mergeCell ref="B99:C99"/>
    <mergeCell ref="B102:C102"/>
    <mergeCell ref="B103:C103"/>
    <mergeCell ref="B86:C86"/>
    <mergeCell ref="B87:C87"/>
    <mergeCell ref="B88:C88"/>
    <mergeCell ref="B89:C89"/>
    <mergeCell ref="B90:C90"/>
    <mergeCell ref="B91:C91"/>
    <mergeCell ref="B113:C113"/>
    <mergeCell ref="B114:C114"/>
    <mergeCell ref="B115:C115"/>
    <mergeCell ref="B116:C116"/>
    <mergeCell ref="B120:C120"/>
    <mergeCell ref="B121:C121"/>
    <mergeCell ref="B104:C104"/>
    <mergeCell ref="B108:C108"/>
    <mergeCell ref="B109:C109"/>
    <mergeCell ref="B110:C110"/>
    <mergeCell ref="B111:C111"/>
    <mergeCell ref="B112:C112"/>
    <mergeCell ref="B128:C128"/>
    <mergeCell ref="B132:C132"/>
    <mergeCell ref="B133:C133"/>
    <mergeCell ref="B134:C134"/>
    <mergeCell ref="B135:C135"/>
    <mergeCell ref="B136:C136"/>
    <mergeCell ref="B122:C122"/>
    <mergeCell ref="B123:C123"/>
    <mergeCell ref="B124:C124"/>
    <mergeCell ref="B125:C125"/>
    <mergeCell ref="B126:C126"/>
    <mergeCell ref="B127:C127"/>
    <mergeCell ref="B146:C146"/>
    <mergeCell ref="B147:C147"/>
    <mergeCell ref="B160:C160"/>
    <mergeCell ref="B161:C161"/>
    <mergeCell ref="B162:C162"/>
    <mergeCell ref="B163:C163"/>
    <mergeCell ref="B137:C137"/>
    <mergeCell ref="B138:C138"/>
    <mergeCell ref="B139:C139"/>
    <mergeCell ref="B140:C140"/>
    <mergeCell ref="B144:C144"/>
    <mergeCell ref="B145:C145"/>
    <mergeCell ref="B187:C187"/>
    <mergeCell ref="B188:C188"/>
    <mergeCell ref="B189:C189"/>
    <mergeCell ref="B190:C190"/>
    <mergeCell ref="B194:C194"/>
    <mergeCell ref="B195:C195"/>
    <mergeCell ref="B164:C164"/>
    <mergeCell ref="B168:C168"/>
    <mergeCell ref="B169:C169"/>
    <mergeCell ref="B170:C170"/>
    <mergeCell ref="B171:C171"/>
    <mergeCell ref="B172:C172"/>
    <mergeCell ref="B196:C196"/>
    <mergeCell ref="B197:C197"/>
    <mergeCell ref="B214:C214"/>
    <mergeCell ref="B215:C215"/>
    <mergeCell ref="B216:C216"/>
    <mergeCell ref="B218:C218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7:C217"/>
    <mergeCell ref="G230:H230"/>
    <mergeCell ref="A235:E235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19:C219"/>
    <mergeCell ref="B221:E221"/>
    <mergeCell ref="A224:C224"/>
    <mergeCell ref="A225:C225"/>
    <mergeCell ref="B227:C227"/>
    <mergeCell ref="A229:B229"/>
  </mergeCells>
  <pageMargins left="0.7" right="0.7" top="0.75" bottom="0.75" header="0.3" footer="0.3"/>
  <pageSetup paperSize="9" scale="57" orientation="portrait" r:id="rId1"/>
  <rowBreaks count="2" manualBreakCount="2">
    <brk id="56" max="16383" man="1"/>
    <brk id="1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BS320"/>
  <sheetViews>
    <sheetView topLeftCell="A20" zoomScale="110" zoomScaleNormal="110" workbookViewId="0">
      <selection activeCell="K297" sqref="K297:K298"/>
    </sheetView>
  </sheetViews>
  <sheetFormatPr defaultRowHeight="15" x14ac:dyDescent="0.25"/>
  <cols>
    <col min="1" max="1" width="9.140625" style="42"/>
    <col min="2" max="9" width="9.140625" style="18"/>
    <col min="10" max="10" width="14.7109375" style="18" customWidth="1"/>
    <col min="11" max="14" width="10.5703125" style="18" customWidth="1"/>
    <col min="15" max="15" width="12.28515625" style="83" customWidth="1"/>
    <col min="16" max="16" width="11.140625" style="83" customWidth="1"/>
    <col min="17" max="17" width="12.28515625" style="83" customWidth="1"/>
    <col min="18" max="18" width="11.140625" style="42" customWidth="1"/>
    <col min="19" max="71" width="9.140625" style="42"/>
    <col min="72" max="16384" width="9.140625" style="18"/>
  </cols>
  <sheetData>
    <row r="1" spans="4:71" x14ac:dyDescent="0.25">
      <c r="K1" s="493" t="s">
        <v>115</v>
      </c>
      <c r="L1" s="493"/>
      <c r="M1" s="493"/>
      <c r="N1" s="493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  <c r="BQ1" s="501"/>
      <c r="BR1" s="501"/>
      <c r="BS1" s="501"/>
    </row>
    <row r="2" spans="4:71" ht="60" customHeight="1" x14ac:dyDescent="0.25">
      <c r="K2" s="492" t="s">
        <v>116</v>
      </c>
      <c r="L2" s="492"/>
      <c r="M2" s="492"/>
      <c r="N2" s="492"/>
      <c r="O2" s="84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502"/>
      <c r="BI2" s="502"/>
      <c r="BJ2" s="502"/>
      <c r="BK2" s="502"/>
      <c r="BL2" s="502"/>
      <c r="BM2" s="502"/>
      <c r="BN2" s="502"/>
      <c r="BO2" s="502"/>
      <c r="BP2" s="502"/>
      <c r="BQ2" s="502"/>
      <c r="BR2" s="502"/>
      <c r="BS2" s="502"/>
    </row>
    <row r="4" spans="4:71" x14ac:dyDescent="0.25">
      <c r="K4" s="494" t="s">
        <v>123</v>
      </c>
      <c r="L4" s="494"/>
      <c r="M4" s="494"/>
      <c r="N4" s="494"/>
    </row>
    <row r="5" spans="4:71" x14ac:dyDescent="0.25">
      <c r="K5" s="494" t="s">
        <v>419</v>
      </c>
      <c r="L5" s="494"/>
      <c r="M5" s="494"/>
      <c r="N5" s="494"/>
    </row>
    <row r="6" spans="4:71" x14ac:dyDescent="0.25">
      <c r="K6" s="487" t="s">
        <v>117</v>
      </c>
      <c r="L6" s="487"/>
      <c r="M6" s="487"/>
      <c r="N6" s="487"/>
    </row>
    <row r="7" spans="4:71" x14ac:dyDescent="0.25">
      <c r="K7" s="485" t="s">
        <v>420</v>
      </c>
      <c r="L7" s="486"/>
      <c r="M7" s="486"/>
      <c r="N7" s="486"/>
    </row>
    <row r="8" spans="4:71" x14ac:dyDescent="0.25">
      <c r="K8" s="487" t="s">
        <v>118</v>
      </c>
      <c r="L8" s="487"/>
      <c r="M8" s="487"/>
      <c r="N8" s="487"/>
    </row>
    <row r="9" spans="4:71" x14ac:dyDescent="0.25">
      <c r="K9" s="489" t="s">
        <v>421</v>
      </c>
      <c r="L9" s="489"/>
      <c r="M9" s="489"/>
      <c r="N9" s="489"/>
    </row>
    <row r="10" spans="4:71" ht="8.25" customHeight="1" x14ac:dyDescent="0.25">
      <c r="K10" s="487" t="s">
        <v>119</v>
      </c>
      <c r="L10" s="487"/>
      <c r="M10" s="488" t="s">
        <v>122</v>
      </c>
      <c r="N10" s="488"/>
    </row>
    <row r="11" spans="4:71" x14ac:dyDescent="0.25">
      <c r="K11" s="455" t="s">
        <v>392</v>
      </c>
      <c r="L11" s="455"/>
      <c r="M11" s="455"/>
      <c r="N11" s="455"/>
    </row>
    <row r="12" spans="4:71" ht="15.75" thickBot="1" x14ac:dyDescent="0.3"/>
    <row r="13" spans="4:71" ht="12" customHeight="1" x14ac:dyDescent="0.25">
      <c r="L13" s="12"/>
      <c r="M13" s="12"/>
      <c r="N13" s="456" t="s">
        <v>106</v>
      </c>
    </row>
    <row r="14" spans="4:71" ht="12" customHeight="1" thickBot="1" x14ac:dyDescent="0.3">
      <c r="L14" s="13"/>
      <c r="M14" s="13"/>
      <c r="N14" s="457"/>
    </row>
    <row r="15" spans="4:71" ht="15" customHeight="1" x14ac:dyDescent="0.25">
      <c r="D15" s="484" t="s">
        <v>390</v>
      </c>
      <c r="E15" s="484"/>
      <c r="F15" s="484"/>
      <c r="G15" s="484"/>
      <c r="H15" s="484"/>
      <c r="I15" s="484"/>
      <c r="J15" s="484"/>
      <c r="L15" s="13"/>
      <c r="M15" s="14" t="s">
        <v>107</v>
      </c>
      <c r="N15" s="15" t="s">
        <v>389</v>
      </c>
    </row>
    <row r="16" spans="4:71" ht="15" customHeight="1" x14ac:dyDescent="0.25">
      <c r="D16" s="484" t="s">
        <v>391</v>
      </c>
      <c r="E16" s="484"/>
      <c r="F16" s="484"/>
      <c r="G16" s="484"/>
      <c r="H16" s="484"/>
      <c r="I16" s="484"/>
      <c r="J16" s="484"/>
      <c r="L16" s="13"/>
      <c r="M16" s="14" t="s">
        <v>108</v>
      </c>
      <c r="N16" s="16"/>
    </row>
    <row r="17" spans="1:71" ht="15" customHeight="1" x14ac:dyDescent="0.25">
      <c r="D17" s="484" t="s">
        <v>388</v>
      </c>
      <c r="E17" s="484"/>
      <c r="F17" s="484"/>
      <c r="G17" s="484"/>
      <c r="H17" s="484"/>
      <c r="I17" s="484"/>
      <c r="J17" s="484"/>
      <c r="L17" s="13"/>
      <c r="M17" s="14" t="s">
        <v>109</v>
      </c>
      <c r="N17" s="16" t="s">
        <v>352</v>
      </c>
    </row>
    <row r="18" spans="1:71" ht="12" customHeight="1" x14ac:dyDescent="0.25">
      <c r="B18" s="472" t="s">
        <v>371</v>
      </c>
      <c r="C18" s="472"/>
      <c r="D18" s="472"/>
      <c r="E18" s="272"/>
      <c r="L18" s="13"/>
      <c r="M18" s="14" t="s">
        <v>108</v>
      </c>
      <c r="N18" s="16"/>
    </row>
    <row r="19" spans="1:71" ht="12" customHeight="1" x14ac:dyDescent="0.25">
      <c r="B19" s="472" t="s">
        <v>372</v>
      </c>
      <c r="C19" s="472"/>
      <c r="D19" s="472"/>
      <c r="E19" s="472"/>
      <c r="F19" s="473" t="s">
        <v>373</v>
      </c>
      <c r="G19" s="473"/>
      <c r="H19" s="473"/>
      <c r="I19" s="473"/>
      <c r="L19" s="13"/>
      <c r="M19" s="14" t="s">
        <v>110</v>
      </c>
      <c r="N19" s="271" t="s">
        <v>422</v>
      </c>
    </row>
    <row r="20" spans="1:71" ht="12" customHeight="1" x14ac:dyDescent="0.25">
      <c r="B20" s="18" t="s">
        <v>374</v>
      </c>
      <c r="D20" s="474" t="str">
        <f>K7</f>
        <v>МБДОУ № 141 г.Пензы "Маленькая страна"</v>
      </c>
      <c r="E20" s="474"/>
      <c r="F20" s="474"/>
      <c r="G20" s="474"/>
      <c r="H20" s="474"/>
      <c r="I20" s="474"/>
      <c r="L20" s="13"/>
      <c r="M20" s="14" t="s">
        <v>111</v>
      </c>
      <c r="N20" s="271" t="s">
        <v>423</v>
      </c>
    </row>
    <row r="21" spans="1:71" ht="12" customHeight="1" thickBot="1" x14ac:dyDescent="0.3">
      <c r="B21" s="18" t="s">
        <v>375</v>
      </c>
      <c r="L21" s="13"/>
      <c r="M21" s="14" t="s">
        <v>112</v>
      </c>
      <c r="N21" s="17" t="s">
        <v>113</v>
      </c>
    </row>
    <row r="22" spans="1:71" x14ac:dyDescent="0.25">
      <c r="E22" s="66" t="s">
        <v>114</v>
      </c>
      <c r="F22" s="66"/>
      <c r="G22" s="66"/>
      <c r="H22" s="66"/>
    </row>
    <row r="23" spans="1:71" ht="15.75" thickBot="1" x14ac:dyDescent="0.3"/>
    <row r="24" spans="1:71" x14ac:dyDescent="0.25">
      <c r="B24" s="459" t="s">
        <v>0</v>
      </c>
      <c r="C24" s="460"/>
      <c r="D24" s="460"/>
      <c r="E24" s="460"/>
      <c r="F24" s="460"/>
      <c r="G24" s="460"/>
      <c r="H24" s="465" t="s">
        <v>1</v>
      </c>
      <c r="I24" s="465" t="s">
        <v>2</v>
      </c>
      <c r="J24" s="468" t="s">
        <v>3</v>
      </c>
      <c r="K24" s="470" t="s">
        <v>4</v>
      </c>
      <c r="L24" s="470"/>
      <c r="M24" s="470"/>
      <c r="N24" s="471"/>
    </row>
    <row r="25" spans="1:71" x14ac:dyDescent="0.25">
      <c r="B25" s="461"/>
      <c r="C25" s="462"/>
      <c r="D25" s="462"/>
      <c r="E25" s="462"/>
      <c r="F25" s="462"/>
      <c r="G25" s="462"/>
      <c r="H25" s="466"/>
      <c r="I25" s="466"/>
      <c r="J25" s="469"/>
      <c r="K25" s="60" t="s">
        <v>197</v>
      </c>
      <c r="L25" s="60" t="s">
        <v>198</v>
      </c>
      <c r="M25" s="60" t="s">
        <v>418</v>
      </c>
      <c r="N25" s="480" t="s">
        <v>7</v>
      </c>
    </row>
    <row r="26" spans="1:71" ht="36.75" customHeight="1" x14ac:dyDescent="0.25">
      <c r="B26" s="463"/>
      <c r="C26" s="464"/>
      <c r="D26" s="464"/>
      <c r="E26" s="464"/>
      <c r="F26" s="464"/>
      <c r="G26" s="464"/>
      <c r="H26" s="467"/>
      <c r="I26" s="467"/>
      <c r="J26" s="469"/>
      <c r="K26" s="61" t="s">
        <v>8</v>
      </c>
      <c r="L26" s="61" t="s">
        <v>9</v>
      </c>
      <c r="M26" s="61" t="s">
        <v>10</v>
      </c>
      <c r="N26" s="480"/>
    </row>
    <row r="27" spans="1:71" ht="15.75" thickBot="1" x14ac:dyDescent="0.3">
      <c r="B27" s="490" t="s">
        <v>11</v>
      </c>
      <c r="C27" s="491"/>
      <c r="D27" s="491"/>
      <c r="E27" s="491"/>
      <c r="F27" s="491"/>
      <c r="G27" s="491"/>
      <c r="H27" s="1" t="s">
        <v>12</v>
      </c>
      <c r="I27" s="1" t="s">
        <v>13</v>
      </c>
      <c r="J27" s="1" t="s">
        <v>14</v>
      </c>
      <c r="K27" s="1" t="s">
        <v>15</v>
      </c>
      <c r="L27" s="1" t="s">
        <v>16</v>
      </c>
      <c r="M27" s="1" t="s">
        <v>17</v>
      </c>
      <c r="N27" s="67" t="s">
        <v>18</v>
      </c>
    </row>
    <row r="28" spans="1:71" x14ac:dyDescent="0.25">
      <c r="B28" s="399" t="s">
        <v>19</v>
      </c>
      <c r="C28" s="384"/>
      <c r="D28" s="384"/>
      <c r="E28" s="384"/>
      <c r="F28" s="384"/>
      <c r="G28" s="384"/>
      <c r="H28" s="2" t="s">
        <v>20</v>
      </c>
      <c r="I28" s="7" t="s">
        <v>21</v>
      </c>
      <c r="J28" s="47" t="s">
        <v>21</v>
      </c>
      <c r="K28" s="262">
        <v>967308.49</v>
      </c>
      <c r="L28" s="262"/>
      <c r="M28" s="262"/>
      <c r="N28" s="48"/>
    </row>
    <row r="29" spans="1:71" x14ac:dyDescent="0.25">
      <c r="B29" s="399" t="s">
        <v>22</v>
      </c>
      <c r="C29" s="384"/>
      <c r="D29" s="384"/>
      <c r="E29" s="384"/>
      <c r="F29" s="384"/>
      <c r="G29" s="384"/>
      <c r="H29" s="3" t="s">
        <v>23</v>
      </c>
      <c r="I29" s="8" t="s">
        <v>21</v>
      </c>
      <c r="J29" s="49" t="s">
        <v>21</v>
      </c>
      <c r="K29" s="44">
        <f>K28+K30-K56</f>
        <v>0</v>
      </c>
      <c r="L29" s="44">
        <f t="shared" ref="L29:M29" si="0">L28+L30-L56</f>
        <v>0</v>
      </c>
      <c r="M29" s="44">
        <f t="shared" si="0"/>
        <v>0</v>
      </c>
      <c r="N29" s="50"/>
    </row>
    <row r="30" spans="1:71" s="35" customFormat="1" x14ac:dyDescent="0.25">
      <c r="A30" s="42"/>
      <c r="B30" s="451" t="s">
        <v>24</v>
      </c>
      <c r="C30" s="452"/>
      <c r="D30" s="452"/>
      <c r="E30" s="452"/>
      <c r="F30" s="452"/>
      <c r="G30" s="452"/>
      <c r="H30" s="33" t="s">
        <v>25</v>
      </c>
      <c r="I30" s="34"/>
      <c r="J30" s="51"/>
      <c r="K30" s="88">
        <f>K31+K34+K37+K40+K43+K47+K53</f>
        <v>74810662.510000005</v>
      </c>
      <c r="L30" s="88">
        <f t="shared" ref="L30:M30" si="1">L31+L34+L37+L40+L43+L47+L53</f>
        <v>79207822</v>
      </c>
      <c r="M30" s="88">
        <f t="shared" si="1"/>
        <v>79833240</v>
      </c>
      <c r="N30" s="52"/>
      <c r="O30" s="83"/>
      <c r="P30" s="83"/>
      <c r="Q30" s="83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</row>
    <row r="31" spans="1:71" x14ac:dyDescent="0.25">
      <c r="B31" s="453" t="s">
        <v>26</v>
      </c>
      <c r="C31" s="454"/>
      <c r="D31" s="454"/>
      <c r="E31" s="454"/>
      <c r="F31" s="454"/>
      <c r="G31" s="454"/>
      <c r="H31" s="3" t="s">
        <v>27</v>
      </c>
      <c r="I31" s="8" t="s">
        <v>28</v>
      </c>
      <c r="J31" s="53"/>
      <c r="K31" s="44">
        <f t="shared" ref="K31:M31" si="2">K32</f>
        <v>0</v>
      </c>
      <c r="L31" s="44">
        <f t="shared" si="2"/>
        <v>0</v>
      </c>
      <c r="M31" s="44">
        <f t="shared" si="2"/>
        <v>0</v>
      </c>
      <c r="N31" s="50"/>
    </row>
    <row r="32" spans="1:71" x14ac:dyDescent="0.25">
      <c r="B32" s="442" t="s">
        <v>29</v>
      </c>
      <c r="C32" s="443"/>
      <c r="D32" s="443"/>
      <c r="E32" s="443"/>
      <c r="F32" s="443"/>
      <c r="G32" s="443"/>
      <c r="H32" s="495" t="s">
        <v>30</v>
      </c>
      <c r="I32" s="497"/>
      <c r="J32" s="499"/>
      <c r="K32" s="444"/>
      <c r="L32" s="444"/>
      <c r="M32" s="444"/>
      <c r="N32" s="426"/>
    </row>
    <row r="33" spans="2:14" ht="15.75" thickBot="1" x14ac:dyDescent="0.3">
      <c r="B33" s="445"/>
      <c r="C33" s="446"/>
      <c r="D33" s="446"/>
      <c r="E33" s="446"/>
      <c r="F33" s="446"/>
      <c r="G33" s="446"/>
      <c r="H33" s="503"/>
      <c r="I33" s="504"/>
      <c r="J33" s="499"/>
      <c r="K33" s="444"/>
      <c r="L33" s="444"/>
      <c r="M33" s="444"/>
      <c r="N33" s="426"/>
    </row>
    <row r="34" spans="2:14" x14ac:dyDescent="0.25">
      <c r="B34" s="417" t="s">
        <v>31</v>
      </c>
      <c r="C34" s="418"/>
      <c r="D34" s="418"/>
      <c r="E34" s="418"/>
      <c r="F34" s="418"/>
      <c r="G34" s="418"/>
      <c r="H34" s="2" t="s">
        <v>32</v>
      </c>
      <c r="I34" s="7" t="s">
        <v>33</v>
      </c>
      <c r="J34" s="53"/>
      <c r="K34" s="44">
        <f t="shared" ref="K34:M34" si="3">K35</f>
        <v>62689651</v>
      </c>
      <c r="L34" s="44">
        <f t="shared" si="3"/>
        <v>64859502</v>
      </c>
      <c r="M34" s="44">
        <f t="shared" si="3"/>
        <v>66984920</v>
      </c>
      <c r="N34" s="50"/>
    </row>
    <row r="35" spans="2:14" x14ac:dyDescent="0.25">
      <c r="B35" s="402" t="s">
        <v>34</v>
      </c>
      <c r="C35" s="403"/>
      <c r="D35" s="403"/>
      <c r="E35" s="403"/>
      <c r="F35" s="403"/>
      <c r="G35" s="403"/>
      <c r="H35" s="3" t="s">
        <v>35</v>
      </c>
      <c r="I35" s="8" t="s">
        <v>33</v>
      </c>
      <c r="J35" s="53"/>
      <c r="K35" s="180">
        <v>62689651</v>
      </c>
      <c r="L35" s="180">
        <v>64859502</v>
      </c>
      <c r="M35" s="180">
        <v>66984920</v>
      </c>
      <c r="N35" s="50"/>
    </row>
    <row r="36" spans="2:14" x14ac:dyDescent="0.25">
      <c r="B36" s="396"/>
      <c r="C36" s="397"/>
      <c r="D36" s="397"/>
      <c r="E36" s="397"/>
      <c r="F36" s="397"/>
      <c r="G36" s="398"/>
      <c r="H36" s="3"/>
      <c r="I36" s="8"/>
      <c r="J36" s="53"/>
      <c r="K36" s="44"/>
      <c r="L36" s="44"/>
      <c r="M36" s="44"/>
      <c r="N36" s="50"/>
    </row>
    <row r="37" spans="2:14" x14ac:dyDescent="0.25">
      <c r="B37" s="417" t="s">
        <v>36</v>
      </c>
      <c r="C37" s="418"/>
      <c r="D37" s="418"/>
      <c r="E37" s="418"/>
      <c r="F37" s="418"/>
      <c r="G37" s="418"/>
      <c r="H37" s="3" t="s">
        <v>37</v>
      </c>
      <c r="I37" s="8" t="s">
        <v>38</v>
      </c>
      <c r="J37" s="53"/>
      <c r="K37" s="44">
        <f t="shared" ref="K37:M37" si="4">K38</f>
        <v>0</v>
      </c>
      <c r="L37" s="44">
        <f t="shared" si="4"/>
        <v>0</v>
      </c>
      <c r="M37" s="44">
        <f t="shared" si="4"/>
        <v>0</v>
      </c>
      <c r="N37" s="50"/>
    </row>
    <row r="38" spans="2:14" x14ac:dyDescent="0.25">
      <c r="B38" s="442" t="s">
        <v>29</v>
      </c>
      <c r="C38" s="443"/>
      <c r="D38" s="443"/>
      <c r="E38" s="443"/>
      <c r="F38" s="443"/>
      <c r="G38" s="443"/>
      <c r="H38" s="495" t="s">
        <v>39</v>
      </c>
      <c r="I38" s="497" t="s">
        <v>38</v>
      </c>
      <c r="J38" s="499"/>
      <c r="K38" s="425"/>
      <c r="L38" s="425"/>
      <c r="M38" s="425"/>
      <c r="N38" s="426"/>
    </row>
    <row r="39" spans="2:14" x14ac:dyDescent="0.25">
      <c r="B39" s="445"/>
      <c r="C39" s="446"/>
      <c r="D39" s="446"/>
      <c r="E39" s="446"/>
      <c r="F39" s="446"/>
      <c r="G39" s="446"/>
      <c r="H39" s="496"/>
      <c r="I39" s="498"/>
      <c r="J39" s="499"/>
      <c r="K39" s="425"/>
      <c r="L39" s="425"/>
      <c r="M39" s="425"/>
      <c r="N39" s="426"/>
    </row>
    <row r="40" spans="2:14" x14ac:dyDescent="0.25">
      <c r="B40" s="417" t="s">
        <v>40</v>
      </c>
      <c r="C40" s="418"/>
      <c r="D40" s="418"/>
      <c r="E40" s="418"/>
      <c r="F40" s="418"/>
      <c r="G40" s="418"/>
      <c r="H40" s="3" t="s">
        <v>41</v>
      </c>
      <c r="I40" s="8" t="s">
        <v>42</v>
      </c>
      <c r="J40" s="53"/>
      <c r="K40" s="44">
        <f t="shared" ref="K40:M40" si="5">K41</f>
        <v>872400</v>
      </c>
      <c r="L40" s="44">
        <f t="shared" si="5"/>
        <v>2132400</v>
      </c>
      <c r="M40" s="44">
        <f t="shared" si="5"/>
        <v>632400</v>
      </c>
      <c r="N40" s="50"/>
    </row>
    <row r="41" spans="2:14" x14ac:dyDescent="0.25">
      <c r="B41" s="432" t="s">
        <v>29</v>
      </c>
      <c r="C41" s="433"/>
      <c r="D41" s="433"/>
      <c r="E41" s="433"/>
      <c r="F41" s="433"/>
      <c r="G41" s="433"/>
      <c r="H41" s="495"/>
      <c r="I41" s="497"/>
      <c r="J41" s="499"/>
      <c r="K41" s="425">
        <v>872400</v>
      </c>
      <c r="L41" s="425">
        <v>2132400</v>
      </c>
      <c r="M41" s="425">
        <v>632400</v>
      </c>
      <c r="N41" s="426"/>
    </row>
    <row r="42" spans="2:14" x14ac:dyDescent="0.25">
      <c r="B42" s="500" t="s">
        <v>47</v>
      </c>
      <c r="C42" s="420"/>
      <c r="D42" s="420"/>
      <c r="E42" s="420"/>
      <c r="F42" s="420"/>
      <c r="G42" s="420"/>
      <c r="H42" s="496"/>
      <c r="I42" s="498"/>
      <c r="J42" s="499"/>
      <c r="K42" s="425"/>
      <c r="L42" s="425"/>
      <c r="M42" s="425"/>
      <c r="N42" s="426"/>
    </row>
    <row r="43" spans="2:14" x14ac:dyDescent="0.25">
      <c r="B43" s="417" t="s">
        <v>43</v>
      </c>
      <c r="C43" s="418"/>
      <c r="D43" s="418"/>
      <c r="E43" s="418"/>
      <c r="F43" s="418"/>
      <c r="G43" s="418"/>
      <c r="H43" s="3" t="s">
        <v>44</v>
      </c>
      <c r="I43" s="8" t="s">
        <v>45</v>
      </c>
      <c r="J43" s="53"/>
      <c r="K43" s="44">
        <f t="shared" ref="K43:M43" si="6">K44</f>
        <v>0</v>
      </c>
      <c r="L43" s="44">
        <f t="shared" si="6"/>
        <v>0</v>
      </c>
      <c r="M43" s="44">
        <f t="shared" si="6"/>
        <v>0</v>
      </c>
      <c r="N43" s="50"/>
    </row>
    <row r="44" spans="2:14" x14ac:dyDescent="0.25">
      <c r="B44" s="432" t="s">
        <v>29</v>
      </c>
      <c r="C44" s="433"/>
      <c r="D44" s="433"/>
      <c r="E44" s="433"/>
      <c r="F44" s="433"/>
      <c r="G44" s="433"/>
      <c r="H44" s="495" t="s">
        <v>46</v>
      </c>
      <c r="I44" s="497" t="s">
        <v>45</v>
      </c>
      <c r="J44" s="499"/>
      <c r="K44" s="441"/>
      <c r="L44" s="441"/>
      <c r="M44" s="441"/>
      <c r="N44" s="426"/>
    </row>
    <row r="45" spans="2:14" x14ac:dyDescent="0.25">
      <c r="B45" s="500"/>
      <c r="C45" s="420"/>
      <c r="D45" s="420"/>
      <c r="E45" s="420"/>
      <c r="F45" s="420"/>
      <c r="G45" s="420"/>
      <c r="H45" s="496"/>
      <c r="I45" s="498"/>
      <c r="J45" s="499"/>
      <c r="K45" s="441"/>
      <c r="L45" s="441"/>
      <c r="M45" s="441"/>
      <c r="N45" s="426"/>
    </row>
    <row r="46" spans="2:14" x14ac:dyDescent="0.25">
      <c r="B46" s="419"/>
      <c r="C46" s="420"/>
      <c r="D46" s="420"/>
      <c r="E46" s="420"/>
      <c r="F46" s="420"/>
      <c r="G46" s="420"/>
      <c r="H46" s="3"/>
      <c r="I46" s="8"/>
      <c r="J46" s="53"/>
      <c r="K46" s="44"/>
      <c r="L46" s="44"/>
      <c r="M46" s="44"/>
      <c r="N46" s="50"/>
    </row>
    <row r="47" spans="2:14" x14ac:dyDescent="0.25">
      <c r="B47" s="417" t="s">
        <v>48</v>
      </c>
      <c r="C47" s="418"/>
      <c r="D47" s="418"/>
      <c r="E47" s="418"/>
      <c r="F47" s="418"/>
      <c r="G47" s="418"/>
      <c r="H47" s="3" t="s">
        <v>49</v>
      </c>
      <c r="I47" s="8"/>
      <c r="J47" s="53"/>
      <c r="K47" s="44">
        <f t="shared" ref="K47:M47" si="7">K48+K50+K51+K52</f>
        <v>11248611.51</v>
      </c>
      <c r="L47" s="44">
        <f t="shared" si="7"/>
        <v>12215920</v>
      </c>
      <c r="M47" s="44">
        <f t="shared" si="7"/>
        <v>12215920</v>
      </c>
      <c r="N47" s="50"/>
    </row>
    <row r="48" spans="2:14" x14ac:dyDescent="0.25">
      <c r="B48" s="432" t="s">
        <v>29</v>
      </c>
      <c r="C48" s="433"/>
      <c r="D48" s="433"/>
      <c r="E48" s="433"/>
      <c r="F48" s="433"/>
      <c r="G48" s="433"/>
      <c r="H48" s="495"/>
      <c r="I48" s="497"/>
      <c r="J48" s="499"/>
      <c r="K48" s="425">
        <v>8330211.5099999998</v>
      </c>
      <c r="L48" s="425">
        <v>9297520</v>
      </c>
      <c r="M48" s="425">
        <v>9297520</v>
      </c>
      <c r="N48" s="426"/>
    </row>
    <row r="49" spans="1:71" x14ac:dyDescent="0.25">
      <c r="B49" s="427" t="s">
        <v>424</v>
      </c>
      <c r="C49" s="428"/>
      <c r="D49" s="428"/>
      <c r="E49" s="428"/>
      <c r="F49" s="428"/>
      <c r="G49" s="428"/>
      <c r="H49" s="496"/>
      <c r="I49" s="498"/>
      <c r="J49" s="499"/>
      <c r="K49" s="425"/>
      <c r="L49" s="425"/>
      <c r="M49" s="425"/>
      <c r="N49" s="426"/>
    </row>
    <row r="50" spans="1:71" x14ac:dyDescent="0.25">
      <c r="B50" s="429" t="s">
        <v>188</v>
      </c>
      <c r="C50" s="430"/>
      <c r="D50" s="430"/>
      <c r="E50" s="430"/>
      <c r="F50" s="430"/>
      <c r="G50" s="430"/>
      <c r="H50" s="3"/>
      <c r="I50" s="8"/>
      <c r="J50" s="53"/>
      <c r="K50" s="180"/>
      <c r="L50" s="180"/>
      <c r="M50" s="180"/>
      <c r="N50" s="50"/>
    </row>
    <row r="51" spans="1:71" x14ac:dyDescent="0.25">
      <c r="B51" s="429" t="s">
        <v>354</v>
      </c>
      <c r="C51" s="430"/>
      <c r="D51" s="430"/>
      <c r="E51" s="430"/>
      <c r="F51" s="430"/>
      <c r="G51" s="430"/>
      <c r="H51" s="3"/>
      <c r="I51" s="8"/>
      <c r="J51" s="53"/>
      <c r="K51" s="180"/>
      <c r="L51" s="180"/>
      <c r="M51" s="180"/>
      <c r="N51" s="50"/>
    </row>
    <row r="52" spans="1:71" x14ac:dyDescent="0.25">
      <c r="B52" s="431" t="s">
        <v>353</v>
      </c>
      <c r="C52" s="428"/>
      <c r="D52" s="428"/>
      <c r="E52" s="428"/>
      <c r="F52" s="428"/>
      <c r="G52" s="428"/>
      <c r="H52" s="3"/>
      <c r="I52" s="8"/>
      <c r="J52" s="53"/>
      <c r="K52" s="199">
        <v>2918400</v>
      </c>
      <c r="L52" s="199">
        <v>2918400</v>
      </c>
      <c r="M52" s="199">
        <v>2918400</v>
      </c>
      <c r="N52" s="50"/>
    </row>
    <row r="53" spans="1:71" x14ac:dyDescent="0.25">
      <c r="B53" s="417" t="s">
        <v>50</v>
      </c>
      <c r="C53" s="418"/>
      <c r="D53" s="418"/>
      <c r="E53" s="418"/>
      <c r="F53" s="418"/>
      <c r="G53" s="418"/>
      <c r="H53" s="3" t="s">
        <v>51</v>
      </c>
      <c r="I53" s="8" t="s">
        <v>21</v>
      </c>
      <c r="J53" s="53"/>
      <c r="K53" s="44">
        <f t="shared" ref="K53:M53" si="8">K54</f>
        <v>0</v>
      </c>
      <c r="L53" s="44">
        <f t="shared" si="8"/>
        <v>0</v>
      </c>
      <c r="M53" s="44">
        <f t="shared" si="8"/>
        <v>0</v>
      </c>
      <c r="N53" s="50"/>
    </row>
    <row r="54" spans="1:71" x14ac:dyDescent="0.25">
      <c r="B54" s="402" t="s">
        <v>52</v>
      </c>
      <c r="C54" s="403"/>
      <c r="D54" s="403"/>
      <c r="E54" s="403"/>
      <c r="F54" s="403"/>
      <c r="G54" s="403"/>
      <c r="H54" s="3" t="s">
        <v>53</v>
      </c>
      <c r="I54" s="8" t="s">
        <v>54</v>
      </c>
      <c r="J54" s="53"/>
      <c r="K54" s="44"/>
      <c r="L54" s="44"/>
      <c r="M54" s="44"/>
      <c r="N54" s="50" t="s">
        <v>21</v>
      </c>
    </row>
    <row r="55" spans="1:71" ht="15.75" thickBot="1" x14ac:dyDescent="0.3">
      <c r="B55" s="419"/>
      <c r="C55" s="420"/>
      <c r="D55" s="420"/>
      <c r="E55" s="420"/>
      <c r="F55" s="420"/>
      <c r="G55" s="420"/>
      <c r="H55" s="3"/>
      <c r="I55" s="8"/>
      <c r="J55" s="53"/>
      <c r="K55" s="44"/>
      <c r="L55" s="44"/>
      <c r="M55" s="44"/>
      <c r="N55" s="50"/>
      <c r="O55" s="83" t="s">
        <v>339</v>
      </c>
      <c r="P55" s="83">
        <v>2021</v>
      </c>
      <c r="Q55" s="83">
        <v>2022</v>
      </c>
      <c r="R55" s="42">
        <v>2023</v>
      </c>
    </row>
    <row r="56" spans="1:71" s="43" customFormat="1" x14ac:dyDescent="0.25">
      <c r="A56" s="42"/>
      <c r="B56" s="421" t="s">
        <v>55</v>
      </c>
      <c r="C56" s="422"/>
      <c r="D56" s="422"/>
      <c r="E56" s="422"/>
      <c r="F56" s="422"/>
      <c r="G56" s="422"/>
      <c r="H56" s="62" t="s">
        <v>56</v>
      </c>
      <c r="I56" s="63" t="s">
        <v>21</v>
      </c>
      <c r="J56" s="64"/>
      <c r="K56" s="87">
        <f>K57+K91+K97+K121+K134+K136+K314+K95+K93</f>
        <v>75777971</v>
      </c>
      <c r="L56" s="87">
        <f t="shared" ref="L56:M56" si="9">L57+L91+L97+L121+L134+L136+L314+L95+L93</f>
        <v>79207822</v>
      </c>
      <c r="M56" s="87">
        <f t="shared" si="9"/>
        <v>79833240</v>
      </c>
      <c r="N56" s="283"/>
      <c r="O56" s="284" t="s">
        <v>191</v>
      </c>
      <c r="P56" s="285">
        <f>K59+K76+K100+K156+K178++K196+K214+K235+K259+K277+K295+K91+K93+K141+K254+K124</f>
        <v>12215920</v>
      </c>
      <c r="Q56" s="285">
        <f t="shared" ref="Q56:R56" si="10">L59+L76+L100+L156+L178++L196+L214+L235+L259+L277+L295+L91+L93+L141+L254+L124</f>
        <v>12215920</v>
      </c>
      <c r="R56" s="285">
        <f t="shared" si="10"/>
        <v>12215920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</row>
    <row r="57" spans="1:71" s="38" customFormat="1" x14ac:dyDescent="0.25">
      <c r="A57" s="42"/>
      <c r="B57" s="423" t="s">
        <v>57</v>
      </c>
      <c r="C57" s="424"/>
      <c r="D57" s="424"/>
      <c r="E57" s="424"/>
      <c r="F57" s="424"/>
      <c r="G57" s="424"/>
      <c r="H57" s="36" t="s">
        <v>58</v>
      </c>
      <c r="I57" s="37" t="s">
        <v>21</v>
      </c>
      <c r="J57" s="54"/>
      <c r="K57" s="45">
        <f>K58+K75</f>
        <v>44110344.640000001</v>
      </c>
      <c r="L57" s="45">
        <f>L58+L75</f>
        <v>45716374.640000001</v>
      </c>
      <c r="M57" s="45">
        <f t="shared" ref="M57" si="11">M58+M75</f>
        <v>47361646.640000001</v>
      </c>
      <c r="N57" s="234" t="s">
        <v>21</v>
      </c>
      <c r="O57" s="172" t="s">
        <v>425</v>
      </c>
      <c r="P57" s="179">
        <f>K60+K77+K101+K158+K180++K198+K216+K237+K261+K279+K297+K125+K95+K142+K255</f>
        <v>12409117</v>
      </c>
      <c r="Q57" s="179">
        <f t="shared" ref="Q57:R57" si="12">L60+L77+L101+L158+L180++L198+L216+L237+L261+L279+L297+L125+L95+L142+L255</f>
        <v>12558649</v>
      </c>
      <c r="R57" s="179">
        <f t="shared" si="12"/>
        <v>12827963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</row>
    <row r="58" spans="1:71" x14ac:dyDescent="0.25">
      <c r="B58" s="402" t="s">
        <v>59</v>
      </c>
      <c r="C58" s="403"/>
      <c r="D58" s="403"/>
      <c r="E58" s="403"/>
      <c r="F58" s="403"/>
      <c r="G58" s="403"/>
      <c r="H58" s="3" t="s">
        <v>60</v>
      </c>
      <c r="I58" s="8" t="s">
        <v>61</v>
      </c>
      <c r="J58" s="177" t="s">
        <v>326</v>
      </c>
      <c r="K58" s="173">
        <f>SUM(K59:K67)</f>
        <v>43888844.640000001</v>
      </c>
      <c r="L58" s="173">
        <f t="shared" ref="L58:M58" si="13">SUM(L59:L67)</f>
        <v>45716374.640000001</v>
      </c>
      <c r="M58" s="173">
        <f t="shared" si="13"/>
        <v>47361646.640000001</v>
      </c>
      <c r="N58" s="181" t="s">
        <v>21</v>
      </c>
      <c r="O58" s="263" t="s">
        <v>192</v>
      </c>
      <c r="P58" s="179">
        <f>K61+K78+K102</f>
        <v>103486</v>
      </c>
      <c r="Q58" s="179">
        <f t="shared" ref="Q58:R58" si="14">L61+L78+L102</f>
        <v>103486</v>
      </c>
      <c r="R58" s="286">
        <f t="shared" si="14"/>
        <v>103486</v>
      </c>
    </row>
    <row r="59" spans="1:71" x14ac:dyDescent="0.25">
      <c r="B59" s="90"/>
      <c r="C59" s="91"/>
      <c r="D59" s="91"/>
      <c r="E59" s="91"/>
      <c r="F59" s="91"/>
      <c r="G59" s="91"/>
      <c r="H59" s="3"/>
      <c r="I59" s="8"/>
      <c r="J59" s="172" t="s">
        <v>191</v>
      </c>
      <c r="K59" s="190">
        <v>1840688.64</v>
      </c>
      <c r="L59" s="190">
        <v>1840688.64</v>
      </c>
      <c r="M59" s="190">
        <v>1840688.64</v>
      </c>
      <c r="N59" s="181"/>
      <c r="O59" s="263" t="s">
        <v>328</v>
      </c>
      <c r="P59" s="179">
        <f>K62+K79++K103</f>
        <v>2163237</v>
      </c>
      <c r="Q59" s="179">
        <f t="shared" ref="Q59:R59" si="15">L62+L79++L103</f>
        <v>1966237</v>
      </c>
      <c r="R59" s="286">
        <f t="shared" si="15"/>
        <v>1966237</v>
      </c>
    </row>
    <row r="60" spans="1:71" x14ac:dyDescent="0.25">
      <c r="B60" s="396"/>
      <c r="C60" s="397"/>
      <c r="D60" s="397"/>
      <c r="E60" s="397"/>
      <c r="F60" s="397"/>
      <c r="G60" s="398"/>
      <c r="H60" s="3"/>
      <c r="I60" s="8"/>
      <c r="J60" s="172" t="s">
        <v>425</v>
      </c>
      <c r="K60" s="190">
        <v>3829307</v>
      </c>
      <c r="L60" s="190">
        <v>3908242</v>
      </c>
      <c r="M60" s="190">
        <v>4128157</v>
      </c>
      <c r="N60" s="181"/>
      <c r="O60" s="264" t="s">
        <v>193</v>
      </c>
      <c r="P60" s="179">
        <f>K63+K80+K104+K159+K181++K199+K217+K238+K262+K280+K298</f>
        <v>48013811</v>
      </c>
      <c r="Q60" s="179">
        <f>L63+L80+L104+L159+L181++L199+L217+L238+L262+L280+L298</f>
        <v>50231130</v>
      </c>
      <c r="R60" s="286">
        <f>M63+M80+M104+M159+M181++M199+M217+M238+M262+M280+M298</f>
        <v>52087234</v>
      </c>
    </row>
    <row r="61" spans="1:71" x14ac:dyDescent="0.25">
      <c r="B61" s="96"/>
      <c r="C61" s="97"/>
      <c r="D61" s="97"/>
      <c r="E61" s="97"/>
      <c r="F61" s="97"/>
      <c r="G61" s="98"/>
      <c r="H61" s="3"/>
      <c r="I61" s="8"/>
      <c r="J61" s="172" t="s">
        <v>192</v>
      </c>
      <c r="K61" s="190">
        <v>79482</v>
      </c>
      <c r="L61" s="190">
        <v>79482</v>
      </c>
      <c r="M61" s="190">
        <v>79482</v>
      </c>
      <c r="N61" s="181"/>
      <c r="O61" s="263" t="s">
        <v>194</v>
      </c>
      <c r="P61" s="266">
        <f>K232+K256</f>
        <v>632400</v>
      </c>
      <c r="Q61" s="266">
        <f t="shared" ref="Q61:R61" si="16">L232+L256</f>
        <v>632400</v>
      </c>
      <c r="R61" s="266">
        <f t="shared" si="16"/>
        <v>632400</v>
      </c>
      <c r="V61" s="42" t="s">
        <v>351</v>
      </c>
    </row>
    <row r="62" spans="1:71" x14ac:dyDescent="0.25">
      <c r="B62" s="96"/>
      <c r="C62" s="97"/>
      <c r="D62" s="97"/>
      <c r="E62" s="97"/>
      <c r="F62" s="97"/>
      <c r="G62" s="98"/>
      <c r="H62" s="3"/>
      <c r="I62" s="8"/>
      <c r="J62" s="172" t="s">
        <v>328</v>
      </c>
      <c r="K62" s="190">
        <v>1510167</v>
      </c>
      <c r="L62" s="190">
        <v>1510167</v>
      </c>
      <c r="M62" s="190">
        <v>1510167</v>
      </c>
      <c r="N62" s="181"/>
      <c r="O62" s="263" t="s">
        <v>195</v>
      </c>
      <c r="P62" s="179">
        <f>K146+K264+K240+K219+K207+K306</f>
        <v>240000</v>
      </c>
      <c r="Q62" s="179">
        <f t="shared" ref="Q62:R62" si="17">L146+L264+L240+L219+L207+L306</f>
        <v>1500000</v>
      </c>
      <c r="R62" s="179">
        <f t="shared" si="17"/>
        <v>0</v>
      </c>
    </row>
    <row r="63" spans="1:71" x14ac:dyDescent="0.25">
      <c r="B63" s="396"/>
      <c r="C63" s="397"/>
      <c r="D63" s="397"/>
      <c r="E63" s="397"/>
      <c r="F63" s="397"/>
      <c r="G63" s="398"/>
      <c r="H63" s="3"/>
      <c r="I63" s="8"/>
      <c r="J63" s="172" t="s">
        <v>193</v>
      </c>
      <c r="K63" s="190">
        <v>36629200</v>
      </c>
      <c r="L63" s="190">
        <v>38377795</v>
      </c>
      <c r="M63" s="190">
        <v>39803152</v>
      </c>
      <c r="N63" s="181"/>
      <c r="O63" s="263" t="s">
        <v>344</v>
      </c>
      <c r="P63" s="266">
        <f>K218</f>
        <v>0</v>
      </c>
      <c r="Q63" s="266">
        <f t="shared" ref="Q63:R63" si="18">L218</f>
        <v>0</v>
      </c>
      <c r="R63" s="266">
        <f t="shared" si="18"/>
        <v>0</v>
      </c>
    </row>
    <row r="64" spans="1:71" x14ac:dyDescent="0.25">
      <c r="B64" s="96"/>
      <c r="C64" s="97"/>
      <c r="D64" s="97"/>
      <c r="E64" s="97"/>
      <c r="F64" s="97"/>
      <c r="G64" s="98"/>
      <c r="H64" s="3"/>
      <c r="I64" s="8"/>
      <c r="J64" s="172" t="s">
        <v>341</v>
      </c>
      <c r="K64" s="190"/>
      <c r="L64" s="190"/>
      <c r="M64" s="190"/>
      <c r="N64" s="181"/>
      <c r="O64" s="263" t="s">
        <v>345</v>
      </c>
      <c r="P64" s="266">
        <f>K201</f>
        <v>0</v>
      </c>
      <c r="Q64" s="179">
        <f t="shared" ref="Q64:R64" si="19">L201</f>
        <v>0</v>
      </c>
      <c r="R64" s="286">
        <f t="shared" si="19"/>
        <v>0</v>
      </c>
    </row>
    <row r="65" spans="2:22" x14ac:dyDescent="0.25">
      <c r="B65" s="96"/>
      <c r="C65" s="97"/>
      <c r="D65" s="97"/>
      <c r="E65" s="97"/>
      <c r="F65" s="97"/>
      <c r="G65" s="98"/>
      <c r="H65" s="3"/>
      <c r="I65" s="8"/>
      <c r="J65" s="172" t="s">
        <v>342</v>
      </c>
      <c r="K65" s="190"/>
      <c r="L65" s="190"/>
      <c r="M65" s="190"/>
      <c r="N65" s="181"/>
      <c r="O65" s="263" t="s">
        <v>341</v>
      </c>
      <c r="P65" s="266">
        <f>K64+K105</f>
        <v>0</v>
      </c>
      <c r="Q65" s="179">
        <f t="shared" ref="Q65:R65" si="20">L64+L105</f>
        <v>0</v>
      </c>
      <c r="R65" s="286">
        <f t="shared" si="20"/>
        <v>0</v>
      </c>
    </row>
    <row r="66" spans="2:22" x14ac:dyDescent="0.25">
      <c r="B66" s="396"/>
      <c r="C66" s="397"/>
      <c r="D66" s="397"/>
      <c r="E66" s="397"/>
      <c r="F66" s="397"/>
      <c r="G66" s="398"/>
      <c r="H66" s="3"/>
      <c r="I66" s="8"/>
      <c r="J66" s="172" t="s">
        <v>347</v>
      </c>
      <c r="K66" s="190"/>
      <c r="L66" s="190"/>
      <c r="M66" s="190"/>
      <c r="N66" s="181"/>
      <c r="O66" s="172" t="s">
        <v>342</v>
      </c>
      <c r="P66" s="266">
        <f>K65+K106</f>
        <v>0</v>
      </c>
      <c r="Q66" s="179">
        <f t="shared" ref="Q66:R66" si="21">L65+L106</f>
        <v>0</v>
      </c>
      <c r="R66" s="286">
        <f t="shared" si="21"/>
        <v>0</v>
      </c>
      <c r="V66" s="42" t="s">
        <v>351</v>
      </c>
    </row>
    <row r="67" spans="2:22" x14ac:dyDescent="0.25">
      <c r="B67" s="96"/>
      <c r="C67" s="97"/>
      <c r="D67" s="97"/>
      <c r="E67" s="97"/>
      <c r="F67" s="97"/>
      <c r="G67" s="98"/>
      <c r="H67" s="3"/>
      <c r="I67" s="8"/>
      <c r="J67" s="172" t="s">
        <v>348</v>
      </c>
      <c r="K67" s="190"/>
      <c r="L67" s="190"/>
      <c r="M67" s="190"/>
      <c r="N67" s="181"/>
      <c r="O67" s="172" t="s">
        <v>343</v>
      </c>
      <c r="P67" s="179"/>
      <c r="Q67" s="179"/>
      <c r="R67" s="286"/>
    </row>
    <row r="68" spans="2:22" x14ac:dyDescent="0.25">
      <c r="B68" s="273"/>
      <c r="C68" s="274"/>
      <c r="D68" s="274"/>
      <c r="E68" s="274"/>
      <c r="F68" s="274"/>
      <c r="G68" s="275"/>
      <c r="H68" s="3"/>
      <c r="I68" s="8"/>
      <c r="J68" s="172"/>
      <c r="K68" s="277"/>
      <c r="L68" s="277"/>
      <c r="M68" s="277"/>
      <c r="N68" s="181"/>
      <c r="O68" s="172"/>
      <c r="P68" s="179"/>
      <c r="Q68" s="179"/>
      <c r="R68" s="286"/>
    </row>
    <row r="69" spans="2:22" x14ac:dyDescent="0.25">
      <c r="B69" s="273"/>
      <c r="C69" s="274"/>
      <c r="D69" s="274"/>
      <c r="E69" s="274"/>
      <c r="F69" s="274"/>
      <c r="G69" s="275"/>
      <c r="H69" s="3"/>
      <c r="I69" s="8"/>
      <c r="J69" s="172"/>
      <c r="K69" s="277"/>
      <c r="L69" s="277"/>
      <c r="M69" s="277"/>
      <c r="N69" s="181"/>
      <c r="O69" s="172"/>
      <c r="P69" s="179"/>
      <c r="Q69" s="179"/>
      <c r="R69" s="286"/>
    </row>
    <row r="70" spans="2:22" x14ac:dyDescent="0.25">
      <c r="B70" s="273"/>
      <c r="C70" s="274"/>
      <c r="D70" s="274"/>
      <c r="E70" s="274"/>
      <c r="F70" s="274"/>
      <c r="G70" s="275"/>
      <c r="H70" s="3"/>
      <c r="I70" s="8"/>
      <c r="J70" s="172"/>
      <c r="K70" s="277"/>
      <c r="L70" s="277"/>
      <c r="M70" s="277"/>
      <c r="N70" s="181"/>
      <c r="O70" s="172"/>
      <c r="P70" s="179"/>
      <c r="Q70" s="179"/>
      <c r="R70" s="286"/>
    </row>
    <row r="71" spans="2:22" x14ac:dyDescent="0.25">
      <c r="B71" s="273"/>
      <c r="C71" s="274"/>
      <c r="D71" s="274"/>
      <c r="E71" s="274"/>
      <c r="F71" s="274"/>
      <c r="G71" s="275"/>
      <c r="H71" s="3"/>
      <c r="I71" s="8"/>
      <c r="J71" s="172"/>
      <c r="K71" s="277"/>
      <c r="L71" s="277"/>
      <c r="M71" s="277"/>
      <c r="N71" s="181"/>
      <c r="O71" s="172"/>
      <c r="P71" s="179"/>
      <c r="Q71" s="179"/>
      <c r="R71" s="286"/>
    </row>
    <row r="72" spans="2:22" x14ac:dyDescent="0.25">
      <c r="B72" s="273"/>
      <c r="C72" s="274"/>
      <c r="D72" s="274"/>
      <c r="E72" s="274"/>
      <c r="F72" s="274"/>
      <c r="G72" s="275"/>
      <c r="H72" s="3"/>
      <c r="I72" s="8"/>
      <c r="J72" s="172"/>
      <c r="K72" s="277"/>
      <c r="L72" s="277"/>
      <c r="M72" s="277"/>
      <c r="N72" s="181"/>
      <c r="O72" s="172"/>
      <c r="P72" s="179"/>
      <c r="Q72" s="179"/>
      <c r="R72" s="286"/>
    </row>
    <row r="73" spans="2:22" x14ac:dyDescent="0.25">
      <c r="B73" s="273"/>
      <c r="C73" s="274"/>
      <c r="D73" s="274"/>
      <c r="E73" s="274"/>
      <c r="F73" s="274"/>
      <c r="G73" s="275"/>
      <c r="H73" s="3"/>
      <c r="I73" s="8"/>
      <c r="J73" s="172"/>
      <c r="K73" s="277"/>
      <c r="L73" s="277"/>
      <c r="M73" s="277"/>
      <c r="N73" s="181"/>
      <c r="O73" s="172"/>
      <c r="P73" s="179"/>
      <c r="Q73" s="179"/>
      <c r="R73" s="286"/>
    </row>
    <row r="74" spans="2:22" x14ac:dyDescent="0.25">
      <c r="B74" s="96"/>
      <c r="C74" s="97"/>
      <c r="D74" s="97"/>
      <c r="E74" s="97"/>
      <c r="F74" s="97"/>
      <c r="G74" s="98"/>
      <c r="H74" s="3"/>
      <c r="I74" s="8"/>
      <c r="J74" s="49"/>
      <c r="K74" s="94"/>
      <c r="L74" s="94"/>
      <c r="M74" s="94"/>
      <c r="N74" s="181"/>
      <c r="O74" s="172" t="s">
        <v>347</v>
      </c>
      <c r="P74" s="179">
        <f>K66+K83+K107+K165+K187+K205+K223+K244+K268+K286+K304</f>
        <v>0</v>
      </c>
      <c r="Q74" s="179">
        <f>L66+L83+L107+L165+L187+L205+L223+L244+L268+L286+L304</f>
        <v>0</v>
      </c>
      <c r="R74" s="286">
        <f>M66+M83+M107+M165+M187+M205+M223+M244+M268+M286+M304</f>
        <v>0</v>
      </c>
    </row>
    <row r="75" spans="2:22" x14ac:dyDescent="0.25">
      <c r="B75" s="396"/>
      <c r="C75" s="397"/>
      <c r="D75" s="397"/>
      <c r="E75" s="397"/>
      <c r="F75" s="397"/>
      <c r="G75" s="398"/>
      <c r="H75" s="3"/>
      <c r="I75" s="8"/>
      <c r="J75" s="177" t="s">
        <v>327</v>
      </c>
      <c r="K75" s="173">
        <f>SUM(K76:K84)</f>
        <v>221500</v>
      </c>
      <c r="L75" s="173">
        <f t="shared" ref="L75:M75" si="22">SUM(L76:L84)</f>
        <v>0</v>
      </c>
      <c r="M75" s="173">
        <f t="shared" si="22"/>
        <v>0</v>
      </c>
      <c r="N75" s="181"/>
      <c r="O75" s="172" t="s">
        <v>348</v>
      </c>
      <c r="P75" s="179">
        <f>K67+K84+K108+K166+K188+K206+K224+K245+K269+K287+K305+K126</f>
        <v>0</v>
      </c>
      <c r="Q75" s="179">
        <f>L67+L84+L108+L166+L188+L206+L224+L245+L269+L287+L305+L126</f>
        <v>0</v>
      </c>
      <c r="R75" s="286">
        <f>M67+M84+M108+M166+M188+M206+M224+M245+M269+M287+M305+M126</f>
        <v>0</v>
      </c>
    </row>
    <row r="76" spans="2:22" ht="15.75" thickBot="1" x14ac:dyDescent="0.3">
      <c r="B76" s="96"/>
      <c r="C76" s="97"/>
      <c r="D76" s="97"/>
      <c r="E76" s="97"/>
      <c r="F76" s="97"/>
      <c r="G76" s="98"/>
      <c r="H76" s="3"/>
      <c r="I76" s="8"/>
      <c r="J76" s="172" t="s">
        <v>191</v>
      </c>
      <c r="K76" s="94"/>
      <c r="L76" s="94"/>
      <c r="M76" s="94"/>
      <c r="N76" s="181"/>
      <c r="O76" s="287" t="s">
        <v>376</v>
      </c>
      <c r="P76" s="288">
        <f>K157+K179+K197+K215+K236+K260+K278+K296</f>
        <v>0</v>
      </c>
      <c r="Q76" s="288">
        <f t="shared" ref="Q76:R76" si="23">L157+L179+L197+L215+L236+L260+L278+L296</f>
        <v>0</v>
      </c>
      <c r="R76" s="289">
        <f t="shared" si="23"/>
        <v>0</v>
      </c>
    </row>
    <row r="77" spans="2:22" x14ac:dyDescent="0.25">
      <c r="B77" s="96"/>
      <c r="C77" s="97"/>
      <c r="D77" s="97"/>
      <c r="E77" s="97"/>
      <c r="F77" s="97"/>
      <c r="G77" s="98"/>
      <c r="H77" s="3"/>
      <c r="I77" s="8"/>
      <c r="J77" s="172" t="s">
        <v>425</v>
      </c>
      <c r="K77" s="190">
        <v>24500</v>
      </c>
      <c r="L77" s="190">
        <v>0</v>
      </c>
      <c r="M77" s="190">
        <v>0</v>
      </c>
      <c r="N77" s="89"/>
      <c r="O77" s="85"/>
      <c r="P77" s="85">
        <f>SUM(P56:P76)</f>
        <v>75777971</v>
      </c>
      <c r="Q77" s="85">
        <f>SUM(Q56:Q76)</f>
        <v>79207822</v>
      </c>
      <c r="R77" s="85">
        <f>SUM(R56:R76)</f>
        <v>79833240</v>
      </c>
    </row>
    <row r="78" spans="2:22" x14ac:dyDescent="0.25">
      <c r="B78" s="105"/>
      <c r="C78" s="106"/>
      <c r="D78" s="106"/>
      <c r="E78" s="106"/>
      <c r="F78" s="106"/>
      <c r="G78" s="107"/>
      <c r="H78" s="3"/>
      <c r="I78" s="8"/>
      <c r="J78" s="172" t="s">
        <v>192</v>
      </c>
      <c r="K78" s="173"/>
      <c r="L78" s="173"/>
      <c r="M78" s="173"/>
      <c r="N78" s="109"/>
      <c r="O78" s="85"/>
      <c r="P78" s="85"/>
      <c r="Q78" s="85"/>
    </row>
    <row r="79" spans="2:22" x14ac:dyDescent="0.25">
      <c r="B79" s="396"/>
      <c r="C79" s="397"/>
      <c r="D79" s="397"/>
      <c r="E79" s="397"/>
      <c r="F79" s="397"/>
      <c r="G79" s="398"/>
      <c r="H79" s="3"/>
      <c r="I79" s="8"/>
      <c r="J79" s="172" t="s">
        <v>328</v>
      </c>
      <c r="K79" s="190">
        <v>197000</v>
      </c>
      <c r="L79" s="108">
        <v>0</v>
      </c>
      <c r="M79" s="108">
        <v>0</v>
      </c>
      <c r="N79" s="50"/>
      <c r="O79" s="85"/>
      <c r="P79" s="85"/>
      <c r="Q79" s="85"/>
    </row>
    <row r="80" spans="2:22" x14ac:dyDescent="0.25">
      <c r="B80" s="396"/>
      <c r="C80" s="397"/>
      <c r="D80" s="397"/>
      <c r="E80" s="397"/>
      <c r="F80" s="397"/>
      <c r="G80" s="398"/>
      <c r="H80" s="3"/>
      <c r="I80" s="8"/>
      <c r="J80" s="172" t="s">
        <v>193</v>
      </c>
      <c r="K80" s="190"/>
      <c r="L80" s="173"/>
      <c r="M80" s="173"/>
      <c r="N80" s="50"/>
      <c r="O80" s="85"/>
      <c r="P80" s="85"/>
      <c r="Q80" s="85"/>
    </row>
    <row r="81" spans="1:71" x14ac:dyDescent="0.25">
      <c r="B81" s="396"/>
      <c r="C81" s="397"/>
      <c r="D81" s="397"/>
      <c r="E81" s="397"/>
      <c r="F81" s="397"/>
      <c r="G81" s="398"/>
      <c r="H81" s="3"/>
      <c r="I81" s="8"/>
      <c r="J81" s="172" t="s">
        <v>341</v>
      </c>
      <c r="K81" s="44"/>
      <c r="L81" s="108"/>
      <c r="M81" s="108"/>
      <c r="N81" s="50"/>
      <c r="O81" s="85"/>
      <c r="P81" s="85"/>
      <c r="Q81" s="85"/>
    </row>
    <row r="82" spans="1:71" x14ac:dyDescent="0.25">
      <c r="B82" s="182"/>
      <c r="C82" s="183"/>
      <c r="D82" s="183"/>
      <c r="E82" s="183"/>
      <c r="F82" s="183"/>
      <c r="G82" s="183"/>
      <c r="H82" s="3"/>
      <c r="I82" s="8"/>
      <c r="J82" s="172" t="s">
        <v>342</v>
      </c>
      <c r="K82" s="173"/>
      <c r="L82" s="173"/>
      <c r="M82" s="173"/>
      <c r="N82" s="109"/>
      <c r="O82" s="85"/>
      <c r="P82" s="85"/>
      <c r="Q82" s="85"/>
    </row>
    <row r="83" spans="1:71" x14ac:dyDescent="0.25">
      <c r="B83" s="182"/>
      <c r="C83" s="183"/>
      <c r="D83" s="183"/>
      <c r="E83" s="183"/>
      <c r="F83" s="183"/>
      <c r="G83" s="183"/>
      <c r="H83" s="3"/>
      <c r="I83" s="8"/>
      <c r="J83" s="172" t="s">
        <v>347</v>
      </c>
      <c r="K83" s="108"/>
      <c r="L83" s="108"/>
      <c r="M83" s="108"/>
      <c r="N83" s="109"/>
      <c r="O83" s="85"/>
      <c r="P83" s="85"/>
      <c r="Q83" s="85"/>
    </row>
    <row r="84" spans="1:71" x14ac:dyDescent="0.25">
      <c r="B84" s="182"/>
      <c r="C84" s="183"/>
      <c r="D84" s="183"/>
      <c r="E84" s="183"/>
      <c r="F84" s="183"/>
      <c r="G84" s="183"/>
      <c r="H84" s="3"/>
      <c r="I84" s="8"/>
      <c r="J84" s="172" t="s">
        <v>348</v>
      </c>
      <c r="K84" s="190"/>
      <c r="L84" s="190"/>
      <c r="M84" s="190"/>
      <c r="N84" s="109"/>
      <c r="O84" s="85"/>
      <c r="P84" s="85"/>
      <c r="Q84" s="85"/>
    </row>
    <row r="85" spans="1:71" x14ac:dyDescent="0.25">
      <c r="B85" s="182"/>
      <c r="C85" s="183"/>
      <c r="D85" s="183"/>
      <c r="E85" s="183"/>
      <c r="F85" s="183"/>
      <c r="G85" s="183"/>
      <c r="H85" s="3"/>
      <c r="I85" s="8"/>
      <c r="J85" s="172"/>
      <c r="K85" s="277"/>
      <c r="L85" s="277"/>
      <c r="M85" s="277"/>
      <c r="N85" s="276"/>
      <c r="O85" s="85"/>
      <c r="P85" s="85"/>
      <c r="Q85" s="85"/>
    </row>
    <row r="86" spans="1:71" x14ac:dyDescent="0.25">
      <c r="B86" s="182"/>
      <c r="C86" s="183"/>
      <c r="D86" s="183"/>
      <c r="E86" s="183"/>
      <c r="F86" s="183"/>
      <c r="G86" s="183"/>
      <c r="H86" s="3"/>
      <c r="I86" s="8"/>
      <c r="J86" s="172"/>
      <c r="K86" s="277"/>
      <c r="L86" s="277"/>
      <c r="M86" s="277"/>
      <c r="N86" s="276"/>
      <c r="O86" s="85"/>
      <c r="P86" s="85"/>
      <c r="Q86" s="85"/>
    </row>
    <row r="87" spans="1:71" x14ac:dyDescent="0.25">
      <c r="B87" s="182"/>
      <c r="C87" s="183"/>
      <c r="D87" s="183"/>
      <c r="E87" s="183"/>
      <c r="F87" s="183"/>
      <c r="G87" s="183"/>
      <c r="H87" s="3"/>
      <c r="I87" s="8"/>
      <c r="J87" s="172"/>
      <c r="K87" s="277"/>
      <c r="L87" s="277"/>
      <c r="M87" s="277"/>
      <c r="N87" s="276"/>
      <c r="O87" s="85"/>
      <c r="P87" s="85"/>
      <c r="Q87" s="85"/>
    </row>
    <row r="88" spans="1:71" x14ac:dyDescent="0.25">
      <c r="B88" s="182"/>
      <c r="C88" s="183"/>
      <c r="D88" s="183"/>
      <c r="E88" s="183"/>
      <c r="F88" s="183"/>
      <c r="G88" s="183"/>
      <c r="H88" s="3"/>
      <c r="I88" s="8"/>
      <c r="J88" s="172"/>
      <c r="K88" s="277"/>
      <c r="L88" s="277"/>
      <c r="M88" s="277"/>
      <c r="N88" s="276"/>
      <c r="O88" s="85"/>
      <c r="P88" s="85"/>
      <c r="Q88" s="85"/>
    </row>
    <row r="89" spans="1:71" x14ac:dyDescent="0.25">
      <c r="B89" s="182"/>
      <c r="C89" s="183"/>
      <c r="D89" s="183"/>
      <c r="E89" s="183"/>
      <c r="F89" s="183"/>
      <c r="G89" s="183"/>
      <c r="H89" s="3"/>
      <c r="I89" s="8"/>
      <c r="J89" s="49"/>
      <c r="K89" s="108"/>
      <c r="L89" s="108"/>
      <c r="M89" s="108"/>
      <c r="N89" s="109"/>
      <c r="O89" s="85"/>
      <c r="P89" s="85"/>
      <c r="Q89" s="85"/>
    </row>
    <row r="90" spans="1:71" x14ac:dyDescent="0.25">
      <c r="B90" s="182"/>
      <c r="C90" s="183"/>
      <c r="D90" s="183"/>
      <c r="E90" s="183"/>
      <c r="F90" s="183"/>
      <c r="G90" s="183"/>
      <c r="H90" s="3"/>
      <c r="I90" s="8"/>
      <c r="J90" s="49"/>
      <c r="K90" s="108"/>
      <c r="L90" s="108"/>
      <c r="M90" s="108"/>
      <c r="N90" s="109"/>
      <c r="O90" s="85"/>
      <c r="P90" s="85"/>
      <c r="Q90" s="85"/>
    </row>
    <row r="91" spans="1:71" s="38" customFormat="1" x14ac:dyDescent="0.25">
      <c r="A91" s="42"/>
      <c r="B91" s="411" t="s">
        <v>62</v>
      </c>
      <c r="C91" s="412"/>
      <c r="D91" s="412"/>
      <c r="E91" s="412"/>
      <c r="F91" s="412"/>
      <c r="G91" s="412"/>
      <c r="H91" s="36" t="s">
        <v>63</v>
      </c>
      <c r="I91" s="37" t="s">
        <v>64</v>
      </c>
      <c r="J91" s="177" t="s">
        <v>426</v>
      </c>
      <c r="K91" s="335">
        <f>K92</f>
        <v>8400</v>
      </c>
      <c r="L91" s="335">
        <f t="shared" ref="L91:M91" si="24">L92</f>
        <v>8400</v>
      </c>
      <c r="M91" s="335">
        <f t="shared" si="24"/>
        <v>8400</v>
      </c>
      <c r="N91" s="55" t="s">
        <v>21</v>
      </c>
      <c r="O91" s="85"/>
      <c r="P91" s="85"/>
      <c r="Q91" s="85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</row>
    <row r="92" spans="1:71" s="42" customFormat="1" x14ac:dyDescent="0.25">
      <c r="B92" s="68"/>
      <c r="C92" s="39"/>
      <c r="D92" s="39"/>
      <c r="E92" s="39"/>
      <c r="F92" s="39"/>
      <c r="G92" s="39"/>
      <c r="H92" s="40"/>
      <c r="I92" s="41"/>
      <c r="J92" s="172" t="s">
        <v>191</v>
      </c>
      <c r="K92" s="46">
        <v>8400</v>
      </c>
      <c r="L92" s="46">
        <v>8400</v>
      </c>
      <c r="M92" s="46">
        <v>8400</v>
      </c>
      <c r="N92" s="56"/>
      <c r="O92" s="86"/>
      <c r="P92" s="86"/>
      <c r="Q92" s="86"/>
    </row>
    <row r="93" spans="1:71" s="42" customFormat="1" x14ac:dyDescent="0.25">
      <c r="B93" s="68"/>
      <c r="C93" s="314"/>
      <c r="D93" s="314"/>
      <c r="E93" s="314"/>
      <c r="F93" s="314"/>
      <c r="G93" s="314"/>
      <c r="H93" s="40"/>
      <c r="I93" s="41"/>
      <c r="J93" s="177" t="s">
        <v>321</v>
      </c>
      <c r="K93" s="178">
        <f>K94</f>
        <v>30000</v>
      </c>
      <c r="L93" s="178">
        <f t="shared" ref="L93:M93" si="25">L94</f>
        <v>30000</v>
      </c>
      <c r="M93" s="178">
        <f t="shared" si="25"/>
        <v>30000</v>
      </c>
      <c r="N93" s="56"/>
      <c r="O93" s="86"/>
      <c r="P93" s="86"/>
      <c r="Q93" s="86"/>
    </row>
    <row r="94" spans="1:71" s="42" customFormat="1" x14ac:dyDescent="0.25">
      <c r="B94" s="68"/>
      <c r="C94" s="39"/>
      <c r="D94" s="39"/>
      <c r="E94" s="39"/>
      <c r="F94" s="39"/>
      <c r="G94" s="39"/>
      <c r="H94" s="40"/>
      <c r="I94" s="41"/>
      <c r="J94" s="172" t="s">
        <v>191</v>
      </c>
      <c r="K94" s="46">
        <v>30000</v>
      </c>
      <c r="L94" s="46">
        <v>30000</v>
      </c>
      <c r="M94" s="46">
        <v>30000</v>
      </c>
      <c r="N94" s="56"/>
      <c r="O94" s="83"/>
      <c r="P94" s="83"/>
      <c r="Q94" s="83"/>
    </row>
    <row r="95" spans="1:71" s="42" customFormat="1" x14ac:dyDescent="0.25">
      <c r="B95" s="68"/>
      <c r="C95" s="314"/>
      <c r="D95" s="314"/>
      <c r="E95" s="314"/>
      <c r="F95" s="314"/>
      <c r="G95" s="314"/>
      <c r="H95" s="40"/>
      <c r="I95" s="41"/>
      <c r="J95" s="177" t="s">
        <v>327</v>
      </c>
      <c r="K95" s="178">
        <f>K96</f>
        <v>2100</v>
      </c>
      <c r="L95" s="178">
        <f t="shared" ref="L95:M95" si="26">L96</f>
        <v>2100</v>
      </c>
      <c r="M95" s="178">
        <f t="shared" si="26"/>
        <v>0</v>
      </c>
      <c r="N95" s="56"/>
      <c r="O95" s="83"/>
      <c r="P95" s="83"/>
      <c r="Q95" s="83"/>
    </row>
    <row r="96" spans="1:71" s="42" customFormat="1" x14ac:dyDescent="0.25">
      <c r="B96" s="68"/>
      <c r="C96" s="314"/>
      <c r="D96" s="314"/>
      <c r="E96" s="314"/>
      <c r="F96" s="314"/>
      <c r="G96" s="314"/>
      <c r="H96" s="40"/>
      <c r="I96" s="41"/>
      <c r="J96" s="172" t="s">
        <v>425</v>
      </c>
      <c r="K96" s="46">
        <v>2100</v>
      </c>
      <c r="L96" s="46">
        <v>2100</v>
      </c>
      <c r="M96" s="46"/>
      <c r="N96" s="56"/>
      <c r="O96" s="83"/>
      <c r="P96" s="83"/>
      <c r="Q96" s="83"/>
    </row>
    <row r="97" spans="1:71" s="38" customFormat="1" ht="24" customHeight="1" x14ac:dyDescent="0.25">
      <c r="A97" s="42"/>
      <c r="B97" s="413" t="s">
        <v>65</v>
      </c>
      <c r="C97" s="414"/>
      <c r="D97" s="414"/>
      <c r="E97" s="414"/>
      <c r="F97" s="414"/>
      <c r="G97" s="414"/>
      <c r="H97" s="36" t="s">
        <v>66</v>
      </c>
      <c r="I97" s="37" t="s">
        <v>67</v>
      </c>
      <c r="J97" s="54"/>
      <c r="K97" s="45">
        <f>K98+K117</f>
        <v>13321324.969999999</v>
      </c>
      <c r="L97" s="45">
        <f t="shared" ref="L97:M97" si="27">L98+L117</f>
        <v>13806344.969999999</v>
      </c>
      <c r="M97" s="45">
        <f t="shared" si="27"/>
        <v>14303216.969999999</v>
      </c>
      <c r="N97" s="55" t="s">
        <v>21</v>
      </c>
      <c r="O97" s="83"/>
      <c r="P97" s="83"/>
      <c r="Q97" s="83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</row>
    <row r="98" spans="1:71" s="73" customFormat="1" x14ac:dyDescent="0.25">
      <c r="B98" s="415" t="s">
        <v>68</v>
      </c>
      <c r="C98" s="416"/>
      <c r="D98" s="416"/>
      <c r="E98" s="416"/>
      <c r="F98" s="416"/>
      <c r="G98" s="416"/>
      <c r="H98" s="74" t="s">
        <v>69</v>
      </c>
      <c r="I98" s="75" t="s">
        <v>67</v>
      </c>
      <c r="J98" s="76"/>
      <c r="K98" s="77">
        <f>K99</f>
        <v>13321324.969999999</v>
      </c>
      <c r="L98" s="77">
        <f t="shared" ref="L98:M98" si="28">L99</f>
        <v>13806344.969999999</v>
      </c>
      <c r="M98" s="77">
        <f t="shared" si="28"/>
        <v>14303216.969999999</v>
      </c>
      <c r="N98" s="78" t="s">
        <v>21</v>
      </c>
      <c r="O98" s="83"/>
      <c r="P98" s="83"/>
      <c r="Q98" s="83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</row>
    <row r="99" spans="1:71" x14ac:dyDescent="0.25">
      <c r="B99" s="396"/>
      <c r="C99" s="397"/>
      <c r="D99" s="397"/>
      <c r="E99" s="397"/>
      <c r="F99" s="397"/>
      <c r="G99" s="398"/>
      <c r="H99" s="5"/>
      <c r="I99" s="10"/>
      <c r="J99" s="177" t="s">
        <v>340</v>
      </c>
      <c r="K99" s="173">
        <f>SUM(K100:K109)</f>
        <v>13321324.969999999</v>
      </c>
      <c r="L99" s="173">
        <f t="shared" ref="L99" si="29">SUM(L100:L109)</f>
        <v>13806344.969999999</v>
      </c>
      <c r="M99" s="173">
        <f t="shared" ref="M99" si="30">SUM(M100:M109)</f>
        <v>14303216.969999999</v>
      </c>
      <c r="N99" s="50"/>
    </row>
    <row r="100" spans="1:71" x14ac:dyDescent="0.25">
      <c r="B100" s="96"/>
      <c r="C100" s="97"/>
      <c r="D100" s="97"/>
      <c r="E100" s="97"/>
      <c r="F100" s="97"/>
      <c r="G100" s="98"/>
      <c r="H100" s="92"/>
      <c r="I100" s="93"/>
      <c r="J100" s="172" t="s">
        <v>191</v>
      </c>
      <c r="K100" s="191">
        <v>555887.97</v>
      </c>
      <c r="L100" s="191">
        <v>555887.97</v>
      </c>
      <c r="M100" s="191">
        <v>555887.97</v>
      </c>
      <c r="N100" s="89"/>
    </row>
    <row r="101" spans="1:71" x14ac:dyDescent="0.25">
      <c r="B101" s="396"/>
      <c r="C101" s="397"/>
      <c r="D101" s="397"/>
      <c r="E101" s="397"/>
      <c r="F101" s="397"/>
      <c r="G101" s="398"/>
      <c r="H101" s="5"/>
      <c r="I101" s="10"/>
      <c r="J101" s="172" t="s">
        <v>425</v>
      </c>
      <c r="K101" s="191">
        <v>1163850</v>
      </c>
      <c r="L101" s="191">
        <v>1180289</v>
      </c>
      <c r="M101" s="191">
        <v>1246703</v>
      </c>
      <c r="N101" s="50"/>
    </row>
    <row r="102" spans="1:71" x14ac:dyDescent="0.25">
      <c r="B102" s="96"/>
      <c r="C102" s="97"/>
      <c r="D102" s="97"/>
      <c r="E102" s="97"/>
      <c r="F102" s="97"/>
      <c r="G102" s="98"/>
      <c r="H102" s="92"/>
      <c r="I102" s="93"/>
      <c r="J102" s="172" t="s">
        <v>192</v>
      </c>
      <c r="K102" s="191">
        <v>24004</v>
      </c>
      <c r="L102" s="191">
        <v>24004</v>
      </c>
      <c r="M102" s="191">
        <v>24004</v>
      </c>
      <c r="N102" s="89"/>
    </row>
    <row r="103" spans="1:71" x14ac:dyDescent="0.25">
      <c r="B103" s="396"/>
      <c r="C103" s="397"/>
      <c r="D103" s="397"/>
      <c r="E103" s="397"/>
      <c r="F103" s="397"/>
      <c r="G103" s="398"/>
      <c r="H103" s="5"/>
      <c r="I103" s="10"/>
      <c r="J103" s="172" t="s">
        <v>328</v>
      </c>
      <c r="K103" s="191">
        <v>456070</v>
      </c>
      <c r="L103" s="191">
        <v>456070</v>
      </c>
      <c r="M103" s="191">
        <v>456070</v>
      </c>
      <c r="N103" s="50"/>
    </row>
    <row r="104" spans="1:71" x14ac:dyDescent="0.25">
      <c r="B104" s="96"/>
      <c r="C104" s="97"/>
      <c r="D104" s="97"/>
      <c r="E104" s="97"/>
      <c r="F104" s="97"/>
      <c r="G104" s="98"/>
      <c r="H104" s="92"/>
      <c r="I104" s="93"/>
      <c r="J104" s="172" t="s">
        <v>193</v>
      </c>
      <c r="K104" s="191">
        <v>11121513</v>
      </c>
      <c r="L104" s="191">
        <v>11590094</v>
      </c>
      <c r="M104" s="191">
        <v>12020552</v>
      </c>
      <c r="N104" s="89"/>
    </row>
    <row r="105" spans="1:71" x14ac:dyDescent="0.25">
      <c r="B105" s="396"/>
      <c r="C105" s="397"/>
      <c r="D105" s="397"/>
      <c r="E105" s="397"/>
      <c r="F105" s="397"/>
      <c r="G105" s="398"/>
      <c r="H105" s="5"/>
      <c r="I105" s="10"/>
      <c r="J105" s="172" t="s">
        <v>341</v>
      </c>
      <c r="K105" s="191"/>
      <c r="L105" s="191"/>
      <c r="M105" s="191"/>
      <c r="N105" s="50"/>
    </row>
    <row r="106" spans="1:71" x14ac:dyDescent="0.25">
      <c r="B106" s="96"/>
      <c r="C106" s="97"/>
      <c r="D106" s="97"/>
      <c r="E106" s="97"/>
      <c r="F106" s="97"/>
      <c r="G106" s="98"/>
      <c r="H106" s="92"/>
      <c r="I106" s="93"/>
      <c r="J106" s="172" t="s">
        <v>342</v>
      </c>
      <c r="K106" s="191"/>
      <c r="L106" s="191"/>
      <c r="M106" s="191"/>
      <c r="N106" s="89"/>
    </row>
    <row r="107" spans="1:71" x14ac:dyDescent="0.25">
      <c r="B107" s="396"/>
      <c r="C107" s="397"/>
      <c r="D107" s="397"/>
      <c r="E107" s="397"/>
      <c r="F107" s="397"/>
      <c r="G107" s="398"/>
      <c r="H107" s="5"/>
      <c r="I107" s="10"/>
      <c r="J107" s="172" t="s">
        <v>347</v>
      </c>
      <c r="K107" s="191"/>
      <c r="L107" s="191"/>
      <c r="M107" s="191"/>
      <c r="N107" s="50"/>
    </row>
    <row r="108" spans="1:71" x14ac:dyDescent="0.25">
      <c r="B108" s="396"/>
      <c r="C108" s="397"/>
      <c r="D108" s="397"/>
      <c r="E108" s="397"/>
      <c r="F108" s="397"/>
      <c r="G108" s="398"/>
      <c r="H108" s="5"/>
      <c r="I108" s="10"/>
      <c r="J108" s="172" t="s">
        <v>348</v>
      </c>
      <c r="K108" s="191"/>
      <c r="L108" s="191"/>
      <c r="M108" s="191"/>
      <c r="N108" s="50"/>
    </row>
    <row r="109" spans="1:71" x14ac:dyDescent="0.25">
      <c r="B109" s="105"/>
      <c r="C109" s="106"/>
      <c r="D109" s="106"/>
      <c r="E109" s="106"/>
      <c r="F109" s="106"/>
      <c r="G109" s="107"/>
      <c r="H109" s="110"/>
      <c r="I109" s="111"/>
      <c r="J109" s="177"/>
      <c r="K109" s="173"/>
      <c r="L109" s="173"/>
      <c r="M109" s="173"/>
      <c r="N109" s="109"/>
    </row>
    <row r="110" spans="1:71" x14ac:dyDescent="0.25">
      <c r="B110" s="105"/>
      <c r="C110" s="106"/>
      <c r="D110" s="106"/>
      <c r="E110" s="106"/>
      <c r="F110" s="106"/>
      <c r="G110" s="107"/>
      <c r="H110" s="110"/>
      <c r="I110" s="111"/>
      <c r="J110" s="49"/>
      <c r="K110" s="108"/>
      <c r="L110" s="108"/>
      <c r="M110" s="108"/>
      <c r="N110" s="109"/>
    </row>
    <row r="111" spans="1:71" x14ac:dyDescent="0.25">
      <c r="B111" s="396"/>
      <c r="C111" s="397"/>
      <c r="D111" s="397"/>
      <c r="E111" s="397"/>
      <c r="F111" s="397"/>
      <c r="G111" s="398"/>
      <c r="H111" s="5"/>
      <c r="I111" s="10"/>
      <c r="J111" s="177"/>
      <c r="K111" s="173"/>
      <c r="L111" s="173"/>
      <c r="M111" s="173"/>
      <c r="N111" s="50"/>
    </row>
    <row r="112" spans="1:71" x14ac:dyDescent="0.25">
      <c r="B112" s="396"/>
      <c r="C112" s="397"/>
      <c r="D112" s="397"/>
      <c r="E112" s="397"/>
      <c r="F112" s="397"/>
      <c r="G112" s="398"/>
      <c r="H112" s="5"/>
      <c r="I112" s="10"/>
      <c r="J112" s="49"/>
      <c r="K112" s="108"/>
      <c r="L112" s="108"/>
      <c r="M112" s="108"/>
      <c r="N112" s="50"/>
    </row>
    <row r="113" spans="1:71" x14ac:dyDescent="0.25">
      <c r="B113" s="182"/>
      <c r="C113" s="183"/>
      <c r="D113" s="183"/>
      <c r="E113" s="183"/>
      <c r="F113" s="183"/>
      <c r="G113" s="183"/>
      <c r="H113" s="110"/>
      <c r="I113" s="111"/>
      <c r="J113" s="177"/>
      <c r="K113" s="173"/>
      <c r="L113" s="173"/>
      <c r="M113" s="173"/>
      <c r="N113" s="109"/>
    </row>
    <row r="114" spans="1:71" x14ac:dyDescent="0.25">
      <c r="B114" s="182"/>
      <c r="C114" s="183"/>
      <c r="D114" s="183"/>
      <c r="E114" s="183"/>
      <c r="F114" s="183"/>
      <c r="G114" s="183"/>
      <c r="H114" s="110"/>
      <c r="I114" s="111"/>
      <c r="J114" s="49"/>
      <c r="K114" s="108"/>
      <c r="L114" s="108"/>
      <c r="M114" s="108"/>
      <c r="N114" s="109"/>
    </row>
    <row r="115" spans="1:71" x14ac:dyDescent="0.25">
      <c r="B115" s="182"/>
      <c r="C115" s="183"/>
      <c r="D115" s="183"/>
      <c r="E115" s="183"/>
      <c r="F115" s="183"/>
      <c r="G115" s="183"/>
      <c r="H115" s="110"/>
      <c r="I115" s="111"/>
      <c r="J115" s="177"/>
      <c r="K115" s="173"/>
      <c r="L115" s="173"/>
      <c r="M115" s="173"/>
      <c r="N115" s="109"/>
    </row>
    <row r="116" spans="1:71" x14ac:dyDescent="0.25">
      <c r="B116" s="182"/>
      <c r="C116" s="183"/>
      <c r="D116" s="183"/>
      <c r="E116" s="183"/>
      <c r="F116" s="183"/>
      <c r="G116" s="183"/>
      <c r="H116" s="110"/>
      <c r="I116" s="111"/>
      <c r="J116" s="49"/>
      <c r="K116" s="108"/>
      <c r="L116" s="108"/>
      <c r="M116" s="108"/>
      <c r="N116" s="109"/>
    </row>
    <row r="117" spans="1:71" s="73" customFormat="1" x14ac:dyDescent="0.25">
      <c r="B117" s="409" t="s">
        <v>70</v>
      </c>
      <c r="C117" s="410"/>
      <c r="D117" s="410"/>
      <c r="E117" s="410"/>
      <c r="F117" s="410"/>
      <c r="G117" s="410"/>
      <c r="H117" s="79" t="s">
        <v>71</v>
      </c>
      <c r="I117" s="80" t="s">
        <v>67</v>
      </c>
      <c r="J117" s="76"/>
      <c r="K117" s="77">
        <f>K118+K119+K120</f>
        <v>0</v>
      </c>
      <c r="L117" s="77">
        <f t="shared" ref="L117:M117" si="31">L118+L119+L120</f>
        <v>0</v>
      </c>
      <c r="M117" s="77">
        <f t="shared" si="31"/>
        <v>0</v>
      </c>
      <c r="N117" s="78" t="s">
        <v>21</v>
      </c>
      <c r="O117" s="83"/>
      <c r="P117" s="83"/>
      <c r="Q117" s="83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</row>
    <row r="118" spans="1:71" x14ac:dyDescent="0.25">
      <c r="B118" s="396"/>
      <c r="C118" s="397"/>
      <c r="D118" s="397"/>
      <c r="E118" s="397"/>
      <c r="F118" s="397"/>
      <c r="G118" s="398"/>
      <c r="H118" s="71"/>
      <c r="I118" s="72"/>
      <c r="J118" s="49"/>
      <c r="K118" s="44"/>
      <c r="L118" s="44"/>
      <c r="M118" s="44"/>
      <c r="N118" s="50"/>
    </row>
    <row r="119" spans="1:71" x14ac:dyDescent="0.25">
      <c r="B119" s="396"/>
      <c r="C119" s="397"/>
      <c r="D119" s="397"/>
      <c r="E119" s="397"/>
      <c r="F119" s="397"/>
      <c r="G119" s="398"/>
      <c r="H119" s="5"/>
      <c r="I119" s="10"/>
      <c r="J119" s="53"/>
      <c r="K119" s="44"/>
      <c r="L119" s="44"/>
      <c r="M119" s="44"/>
      <c r="N119" s="50"/>
    </row>
    <row r="120" spans="1:71" x14ac:dyDescent="0.25">
      <c r="B120" s="396"/>
      <c r="C120" s="397"/>
      <c r="D120" s="397"/>
      <c r="E120" s="397"/>
      <c r="F120" s="397"/>
      <c r="G120" s="398"/>
      <c r="H120" s="5"/>
      <c r="I120" s="10"/>
      <c r="J120" s="53"/>
      <c r="K120" s="44"/>
      <c r="L120" s="44"/>
      <c r="M120" s="44"/>
      <c r="N120" s="50"/>
    </row>
    <row r="121" spans="1:71" s="38" customFormat="1" x14ac:dyDescent="0.25">
      <c r="A121" s="42"/>
      <c r="B121" s="400" t="s">
        <v>72</v>
      </c>
      <c r="C121" s="401"/>
      <c r="D121" s="401"/>
      <c r="E121" s="401"/>
      <c r="F121" s="401"/>
      <c r="G121" s="401"/>
      <c r="H121" s="36" t="s">
        <v>73</v>
      </c>
      <c r="I121" s="37" t="s">
        <v>74</v>
      </c>
      <c r="J121" s="54"/>
      <c r="K121" s="45">
        <f>K122+K128+K130</f>
        <v>717313</v>
      </c>
      <c r="L121" s="45">
        <f t="shared" ref="L121:M121" si="32">L122+L128+L130</f>
        <v>717313</v>
      </c>
      <c r="M121" s="45">
        <f t="shared" si="32"/>
        <v>717313</v>
      </c>
      <c r="N121" s="55" t="s">
        <v>21</v>
      </c>
      <c r="O121" s="83"/>
      <c r="P121" s="83"/>
      <c r="Q121" s="83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</row>
    <row r="122" spans="1:71" s="73" customFormat="1" x14ac:dyDescent="0.25">
      <c r="B122" s="394" t="s">
        <v>75</v>
      </c>
      <c r="C122" s="395"/>
      <c r="D122" s="395"/>
      <c r="E122" s="395"/>
      <c r="F122" s="395"/>
      <c r="G122" s="395"/>
      <c r="H122" s="74" t="s">
        <v>76</v>
      </c>
      <c r="I122" s="75" t="s">
        <v>77</v>
      </c>
      <c r="J122" s="76"/>
      <c r="K122" s="77">
        <f>K123</f>
        <v>717313</v>
      </c>
      <c r="L122" s="77">
        <f t="shared" ref="L122:M122" si="33">L123</f>
        <v>717313</v>
      </c>
      <c r="M122" s="77">
        <f t="shared" si="33"/>
        <v>717313</v>
      </c>
      <c r="N122" s="78" t="s">
        <v>21</v>
      </c>
      <c r="O122" s="83"/>
      <c r="P122" s="83"/>
      <c r="Q122" s="83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</row>
    <row r="123" spans="1:71" x14ac:dyDescent="0.25">
      <c r="B123" s="396"/>
      <c r="C123" s="397"/>
      <c r="D123" s="397"/>
      <c r="E123" s="397"/>
      <c r="F123" s="397"/>
      <c r="G123" s="398"/>
      <c r="H123" s="3"/>
      <c r="I123" s="8"/>
      <c r="J123" s="177" t="s">
        <v>349</v>
      </c>
      <c r="K123" s="173">
        <f>K126+K125+K124</f>
        <v>717313</v>
      </c>
      <c r="L123" s="173">
        <f t="shared" ref="L123:M123" si="34">L126+L125+L124</f>
        <v>717313</v>
      </c>
      <c r="M123" s="173">
        <f t="shared" si="34"/>
        <v>717313</v>
      </c>
      <c r="N123" s="50"/>
    </row>
    <row r="124" spans="1:71" x14ac:dyDescent="0.25">
      <c r="B124" s="310"/>
      <c r="C124" s="311"/>
      <c r="D124" s="311"/>
      <c r="E124" s="311"/>
      <c r="F124" s="311"/>
      <c r="G124" s="312"/>
      <c r="H124" s="3"/>
      <c r="I124" s="8"/>
      <c r="J124" s="172" t="s">
        <v>191</v>
      </c>
      <c r="K124" s="191">
        <v>28693</v>
      </c>
      <c r="L124" s="191">
        <v>28693</v>
      </c>
      <c r="M124" s="191">
        <v>28693</v>
      </c>
      <c r="N124" s="313"/>
    </row>
    <row r="125" spans="1:71" x14ac:dyDescent="0.25">
      <c r="B125" s="396"/>
      <c r="C125" s="397"/>
      <c r="D125" s="397"/>
      <c r="E125" s="397"/>
      <c r="F125" s="397"/>
      <c r="G125" s="398"/>
      <c r="H125" s="3"/>
      <c r="I125" s="8"/>
      <c r="J125" s="172" t="s">
        <v>425</v>
      </c>
      <c r="K125" s="191">
        <v>688620</v>
      </c>
      <c r="L125" s="191">
        <v>688620</v>
      </c>
      <c r="M125" s="191">
        <v>688620</v>
      </c>
      <c r="N125" s="50"/>
    </row>
    <row r="126" spans="1:71" x14ac:dyDescent="0.25">
      <c r="B126" s="105"/>
      <c r="C126" s="106"/>
      <c r="D126" s="106"/>
      <c r="E126" s="106"/>
      <c r="F126" s="106"/>
      <c r="G126" s="107"/>
      <c r="H126" s="3"/>
      <c r="I126" s="8"/>
      <c r="J126" s="172" t="s">
        <v>348</v>
      </c>
      <c r="K126" s="191"/>
      <c r="L126" s="191"/>
      <c r="M126" s="191"/>
      <c r="N126" s="109"/>
    </row>
    <row r="127" spans="1:71" x14ac:dyDescent="0.25">
      <c r="B127" s="396"/>
      <c r="C127" s="397"/>
      <c r="D127" s="397"/>
      <c r="E127" s="397"/>
      <c r="F127" s="397"/>
      <c r="G127" s="398"/>
      <c r="H127" s="3"/>
      <c r="I127" s="8"/>
      <c r="J127" s="49"/>
      <c r="K127" s="44"/>
      <c r="L127" s="108"/>
      <c r="M127" s="108"/>
      <c r="N127" s="50"/>
    </row>
    <row r="128" spans="1:71" s="73" customFormat="1" ht="25.5" customHeight="1" x14ac:dyDescent="0.25">
      <c r="B128" s="394" t="s">
        <v>78</v>
      </c>
      <c r="C128" s="395"/>
      <c r="D128" s="395"/>
      <c r="E128" s="395"/>
      <c r="F128" s="395"/>
      <c r="G128" s="395"/>
      <c r="H128" s="74" t="s">
        <v>79</v>
      </c>
      <c r="I128" s="75" t="s">
        <v>80</v>
      </c>
      <c r="J128" s="76"/>
      <c r="K128" s="77">
        <f>K129</f>
        <v>0</v>
      </c>
      <c r="L128" s="77">
        <f t="shared" ref="L128:M128" si="35">L129</f>
        <v>0</v>
      </c>
      <c r="M128" s="77">
        <f t="shared" si="35"/>
        <v>0</v>
      </c>
      <c r="N128" s="78" t="s">
        <v>21</v>
      </c>
      <c r="O128" s="83"/>
      <c r="P128" s="83"/>
      <c r="Q128" s="83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</row>
    <row r="129" spans="1:71" x14ac:dyDescent="0.25">
      <c r="B129" s="396"/>
      <c r="C129" s="397"/>
      <c r="D129" s="397"/>
      <c r="E129" s="397"/>
      <c r="F129" s="397"/>
      <c r="G129" s="398"/>
      <c r="H129" s="3"/>
      <c r="I129" s="8"/>
      <c r="J129" s="53"/>
      <c r="K129" s="44"/>
      <c r="L129" s="44"/>
      <c r="M129" s="44"/>
      <c r="N129" s="50"/>
    </row>
    <row r="130" spans="1:71" s="73" customFormat="1" ht="21.75" customHeight="1" x14ac:dyDescent="0.25">
      <c r="B130" s="394" t="s">
        <v>81</v>
      </c>
      <c r="C130" s="395"/>
      <c r="D130" s="395"/>
      <c r="E130" s="395"/>
      <c r="F130" s="395"/>
      <c r="G130" s="395"/>
      <c r="H130" s="74" t="s">
        <v>82</v>
      </c>
      <c r="I130" s="75" t="s">
        <v>83</v>
      </c>
      <c r="J130" s="76"/>
      <c r="K130" s="77">
        <f>K131</f>
        <v>0</v>
      </c>
      <c r="L130" s="77">
        <f t="shared" ref="L130:M130" si="36">L131</f>
        <v>0</v>
      </c>
      <c r="M130" s="77">
        <f t="shared" si="36"/>
        <v>0</v>
      </c>
      <c r="N130" s="78" t="s">
        <v>21</v>
      </c>
      <c r="O130" s="83"/>
      <c r="P130" s="83"/>
      <c r="Q130" s="83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</row>
    <row r="131" spans="1:71" s="214" customFormat="1" x14ac:dyDescent="0.25">
      <c r="A131" s="213"/>
      <c r="B131" s="404" t="s">
        <v>385</v>
      </c>
      <c r="C131" s="405"/>
      <c r="D131" s="405"/>
      <c r="E131" s="405"/>
      <c r="F131" s="405"/>
      <c r="G131" s="406"/>
      <c r="H131" s="233">
        <v>2400</v>
      </c>
      <c r="I131" s="234"/>
      <c r="J131" s="235"/>
      <c r="K131" s="45"/>
      <c r="L131" s="45"/>
      <c r="M131" s="45"/>
      <c r="N131" s="55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  <c r="BI131" s="213"/>
      <c r="BJ131" s="213"/>
      <c r="BK131" s="213"/>
      <c r="BL131" s="213"/>
      <c r="BM131" s="213"/>
      <c r="BN131" s="213"/>
      <c r="BO131" s="213"/>
    </row>
    <row r="132" spans="1:71" s="214" customFormat="1" x14ac:dyDescent="0.25">
      <c r="A132" s="213"/>
      <c r="B132" s="383" t="s">
        <v>386</v>
      </c>
      <c r="C132" s="407"/>
      <c r="D132" s="407"/>
      <c r="E132" s="407"/>
      <c r="F132" s="407"/>
      <c r="G132" s="408"/>
      <c r="H132" s="303">
        <v>2410</v>
      </c>
      <c r="I132" s="181"/>
      <c r="J132" s="301"/>
      <c r="K132" s="302"/>
      <c r="L132" s="302"/>
      <c r="M132" s="302"/>
      <c r="N132" s="300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  <c r="BI132" s="213"/>
      <c r="BJ132" s="213"/>
      <c r="BK132" s="213"/>
      <c r="BL132" s="213"/>
      <c r="BM132" s="213"/>
      <c r="BN132" s="213"/>
      <c r="BO132" s="213"/>
    </row>
    <row r="133" spans="1:71" s="214" customFormat="1" x14ac:dyDescent="0.25">
      <c r="A133" s="213"/>
      <c r="B133" s="383" t="s">
        <v>387</v>
      </c>
      <c r="C133" s="407"/>
      <c r="D133" s="407"/>
      <c r="E133" s="407"/>
      <c r="F133" s="407"/>
      <c r="G133" s="408"/>
      <c r="H133" s="303">
        <v>2420</v>
      </c>
      <c r="I133" s="181"/>
      <c r="J133" s="301"/>
      <c r="K133" s="302"/>
      <c r="L133" s="302"/>
      <c r="M133" s="302"/>
      <c r="N133" s="300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  <c r="BI133" s="213"/>
      <c r="BJ133" s="213"/>
      <c r="BK133" s="213"/>
      <c r="BL133" s="213"/>
      <c r="BM133" s="213"/>
      <c r="BN133" s="213"/>
      <c r="BO133" s="213"/>
    </row>
    <row r="134" spans="1:71" s="38" customFormat="1" x14ac:dyDescent="0.25">
      <c r="A134" s="42"/>
      <c r="B134" s="400" t="s">
        <v>84</v>
      </c>
      <c r="C134" s="401"/>
      <c r="D134" s="401"/>
      <c r="E134" s="401"/>
      <c r="F134" s="401"/>
      <c r="G134" s="401"/>
      <c r="H134" s="36" t="s">
        <v>85</v>
      </c>
      <c r="I134" s="37" t="s">
        <v>21</v>
      </c>
      <c r="J134" s="54"/>
      <c r="K134" s="45">
        <f>K135</f>
        <v>0</v>
      </c>
      <c r="L134" s="45">
        <f t="shared" ref="L134:M134" si="37">L135</f>
        <v>0</v>
      </c>
      <c r="M134" s="45">
        <f t="shared" si="37"/>
        <v>0</v>
      </c>
      <c r="N134" s="55" t="s">
        <v>21</v>
      </c>
      <c r="O134" s="83"/>
      <c r="P134" s="83"/>
      <c r="Q134" s="8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</row>
    <row r="135" spans="1:71" ht="40.5" customHeight="1" x14ac:dyDescent="0.25">
      <c r="B135" s="402" t="s">
        <v>86</v>
      </c>
      <c r="C135" s="403"/>
      <c r="D135" s="403"/>
      <c r="E135" s="403"/>
      <c r="F135" s="403"/>
      <c r="G135" s="403"/>
      <c r="H135" s="3" t="s">
        <v>87</v>
      </c>
      <c r="I135" s="8" t="s">
        <v>88</v>
      </c>
      <c r="J135" s="53"/>
      <c r="K135" s="44"/>
      <c r="L135" s="44"/>
      <c r="M135" s="44"/>
      <c r="N135" s="50" t="s">
        <v>21</v>
      </c>
    </row>
    <row r="136" spans="1:71" s="38" customFormat="1" x14ac:dyDescent="0.25">
      <c r="A136" s="42"/>
      <c r="B136" s="400" t="s">
        <v>89</v>
      </c>
      <c r="C136" s="401"/>
      <c r="D136" s="401"/>
      <c r="E136" s="401"/>
      <c r="F136" s="401"/>
      <c r="G136" s="401"/>
      <c r="H136" s="36" t="s">
        <v>90</v>
      </c>
      <c r="I136" s="37" t="s">
        <v>21</v>
      </c>
      <c r="J136" s="54"/>
      <c r="K136" s="45">
        <f>K137+K139+K144+K154</f>
        <v>17588488.390000001</v>
      </c>
      <c r="L136" s="45">
        <f t="shared" ref="L136:M136" si="38">L137+L139+L144+L154</f>
        <v>18927289.390000001</v>
      </c>
      <c r="M136" s="45">
        <f t="shared" si="38"/>
        <v>17412663.390000001</v>
      </c>
      <c r="N136" s="55"/>
      <c r="O136" s="83"/>
      <c r="P136" s="83"/>
      <c r="Q136" s="8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</row>
    <row r="137" spans="1:71" s="73" customFormat="1" x14ac:dyDescent="0.25">
      <c r="B137" s="394" t="s">
        <v>91</v>
      </c>
      <c r="C137" s="395"/>
      <c r="D137" s="395"/>
      <c r="E137" s="395"/>
      <c r="F137" s="395"/>
      <c r="G137" s="395"/>
      <c r="H137" s="74" t="s">
        <v>92</v>
      </c>
      <c r="I137" s="75" t="s">
        <v>93</v>
      </c>
      <c r="J137" s="76"/>
      <c r="K137" s="77">
        <f>K138</f>
        <v>0</v>
      </c>
      <c r="L137" s="77">
        <f t="shared" ref="L137:M137" si="39">L138</f>
        <v>0</v>
      </c>
      <c r="M137" s="77">
        <f t="shared" si="39"/>
        <v>0</v>
      </c>
      <c r="N137" s="78"/>
      <c r="O137" s="83"/>
      <c r="P137" s="83"/>
      <c r="Q137" s="83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</row>
    <row r="138" spans="1:71" x14ac:dyDescent="0.25">
      <c r="B138" s="396"/>
      <c r="C138" s="397"/>
      <c r="D138" s="397"/>
      <c r="E138" s="397"/>
      <c r="F138" s="397"/>
      <c r="G138" s="398"/>
      <c r="H138" s="3"/>
      <c r="I138" s="8"/>
      <c r="J138" s="53"/>
      <c r="K138" s="44"/>
      <c r="L138" s="44"/>
      <c r="M138" s="44"/>
      <c r="N138" s="50"/>
    </row>
    <row r="139" spans="1:71" s="73" customFormat="1" ht="28.5" customHeight="1" x14ac:dyDescent="0.25">
      <c r="B139" s="394" t="s">
        <v>397</v>
      </c>
      <c r="C139" s="395"/>
      <c r="D139" s="395"/>
      <c r="E139" s="395"/>
      <c r="F139" s="395"/>
      <c r="G139" s="395"/>
      <c r="H139" s="243">
        <v>2620</v>
      </c>
      <c r="I139" s="78">
        <v>247</v>
      </c>
      <c r="J139" s="76"/>
      <c r="K139" s="77">
        <f>K140+K141+K142+K143</f>
        <v>2761354</v>
      </c>
      <c r="L139" s="77">
        <f t="shared" ref="L139:M139" si="40">L140+L141+L142+L143</f>
        <v>2801427</v>
      </c>
      <c r="M139" s="77">
        <f t="shared" si="40"/>
        <v>2750902</v>
      </c>
      <c r="N139" s="78"/>
      <c r="O139" s="83"/>
      <c r="P139" s="83"/>
      <c r="Q139" s="83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</row>
    <row r="140" spans="1:71" ht="15.75" customHeight="1" x14ac:dyDescent="0.25">
      <c r="B140" s="396"/>
      <c r="C140" s="397"/>
      <c r="D140" s="397"/>
      <c r="E140" s="397"/>
      <c r="F140" s="397"/>
      <c r="G140" s="398"/>
      <c r="H140" s="6"/>
      <c r="I140" s="11"/>
      <c r="J140" s="309">
        <v>223</v>
      </c>
      <c r="K140" s="44"/>
      <c r="L140" s="44"/>
      <c r="M140" s="44"/>
      <c r="N140" s="50"/>
    </row>
    <row r="141" spans="1:71" ht="15.75" customHeight="1" x14ac:dyDescent="0.25">
      <c r="B141" s="396"/>
      <c r="C141" s="397"/>
      <c r="D141" s="397"/>
      <c r="E141" s="397"/>
      <c r="F141" s="397"/>
      <c r="G141" s="398"/>
      <c r="H141" s="304"/>
      <c r="I141" s="305"/>
      <c r="J141" s="336" t="s">
        <v>191</v>
      </c>
      <c r="K141" s="302">
        <v>5352</v>
      </c>
      <c r="L141" s="302">
        <v>5352</v>
      </c>
      <c r="M141" s="302">
        <v>5352</v>
      </c>
      <c r="N141" s="300"/>
    </row>
    <row r="142" spans="1:71" ht="15.75" customHeight="1" x14ac:dyDescent="0.25">
      <c r="B142" s="396"/>
      <c r="C142" s="397"/>
      <c r="D142" s="397"/>
      <c r="E142" s="397"/>
      <c r="F142" s="397"/>
      <c r="G142" s="398"/>
      <c r="H142" s="304"/>
      <c r="I142" s="305"/>
      <c r="J142" s="172" t="s">
        <v>425</v>
      </c>
      <c r="K142" s="302">
        <v>2756002</v>
      </c>
      <c r="L142" s="302">
        <v>2796075</v>
      </c>
      <c r="M142" s="302">
        <v>2745550</v>
      </c>
      <c r="N142" s="300"/>
    </row>
    <row r="143" spans="1:71" ht="15.75" customHeight="1" x14ac:dyDescent="0.25">
      <c r="B143" s="396"/>
      <c r="C143" s="397"/>
      <c r="D143" s="397"/>
      <c r="E143" s="397"/>
      <c r="F143" s="397"/>
      <c r="G143" s="398"/>
      <c r="H143" s="304"/>
      <c r="I143" s="305"/>
      <c r="J143" s="309"/>
      <c r="K143" s="302"/>
      <c r="L143" s="302"/>
      <c r="M143" s="302"/>
      <c r="N143" s="300"/>
    </row>
    <row r="144" spans="1:71" s="73" customFormat="1" ht="24" customHeight="1" x14ac:dyDescent="0.25">
      <c r="B144" s="394" t="s">
        <v>94</v>
      </c>
      <c r="C144" s="395"/>
      <c r="D144" s="395"/>
      <c r="E144" s="395"/>
      <c r="F144" s="395"/>
      <c r="G144" s="395"/>
      <c r="H144" s="81" t="s">
        <v>95</v>
      </c>
      <c r="I144" s="82" t="s">
        <v>96</v>
      </c>
      <c r="J144" s="76"/>
      <c r="K144" s="77">
        <f>K145</f>
        <v>0</v>
      </c>
      <c r="L144" s="77">
        <f t="shared" ref="L144:M144" si="41">L145</f>
        <v>0</v>
      </c>
      <c r="M144" s="77">
        <f t="shared" si="41"/>
        <v>0</v>
      </c>
      <c r="N144" s="78"/>
      <c r="O144" s="83"/>
      <c r="P144" s="83"/>
      <c r="Q144" s="83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</row>
    <row r="145" spans="2:51" x14ac:dyDescent="0.25">
      <c r="B145" s="396"/>
      <c r="C145" s="397"/>
      <c r="D145" s="397"/>
      <c r="E145" s="397"/>
      <c r="F145" s="397"/>
      <c r="G145" s="398"/>
      <c r="H145" s="6"/>
      <c r="I145" s="11"/>
      <c r="J145" s="177" t="s">
        <v>321</v>
      </c>
      <c r="K145" s="173">
        <f>K146</f>
        <v>0</v>
      </c>
      <c r="L145" s="173">
        <f t="shared" ref="L145:M145" si="42">L146</f>
        <v>0</v>
      </c>
      <c r="M145" s="173">
        <f t="shared" si="42"/>
        <v>0</v>
      </c>
      <c r="N145" s="50"/>
    </row>
    <row r="146" spans="2:51" x14ac:dyDescent="0.25">
      <c r="B146" s="396"/>
      <c r="C146" s="397"/>
      <c r="D146" s="397"/>
      <c r="E146" s="397"/>
      <c r="F146" s="397"/>
      <c r="G146" s="398"/>
      <c r="H146" s="6"/>
      <c r="I146" s="11"/>
      <c r="J146" s="177">
        <v>1211121130</v>
      </c>
      <c r="K146" s="44"/>
      <c r="L146" s="44"/>
      <c r="M146" s="44"/>
      <c r="N146" s="50"/>
    </row>
    <row r="147" spans="2:51" x14ac:dyDescent="0.25">
      <c r="B147" s="396"/>
      <c r="C147" s="397"/>
      <c r="D147" s="397"/>
      <c r="E147" s="397"/>
      <c r="F147" s="397"/>
      <c r="G147" s="398"/>
      <c r="H147" s="6"/>
      <c r="I147" s="11"/>
      <c r="J147" s="49"/>
      <c r="K147" s="44"/>
      <c r="L147" s="44"/>
      <c r="M147" s="44"/>
      <c r="N147" s="50"/>
    </row>
    <row r="148" spans="2:51" x14ac:dyDescent="0.25">
      <c r="B148" s="396"/>
      <c r="C148" s="397"/>
      <c r="D148" s="397"/>
      <c r="E148" s="397"/>
      <c r="F148" s="397"/>
      <c r="G148" s="398"/>
      <c r="H148" s="6"/>
      <c r="I148" s="11"/>
      <c r="J148" s="49"/>
      <c r="K148" s="44"/>
      <c r="L148" s="44"/>
      <c r="M148" s="44"/>
      <c r="N148" s="50"/>
    </row>
    <row r="149" spans="2:51" x14ac:dyDescent="0.25">
      <c r="B149" s="396"/>
      <c r="C149" s="397"/>
      <c r="D149" s="397"/>
      <c r="E149" s="397"/>
      <c r="F149" s="397"/>
      <c r="G149" s="398"/>
      <c r="H149" s="6"/>
      <c r="I149" s="11"/>
      <c r="J149" s="49"/>
      <c r="K149" s="44"/>
      <c r="L149" s="44"/>
      <c r="M149" s="44"/>
      <c r="N149" s="50"/>
    </row>
    <row r="150" spans="2:51" x14ac:dyDescent="0.25">
      <c r="B150" s="396"/>
      <c r="C150" s="397"/>
      <c r="D150" s="397"/>
      <c r="E150" s="397"/>
      <c r="F150" s="397"/>
      <c r="G150" s="398"/>
      <c r="H150" s="6"/>
      <c r="I150" s="11"/>
      <c r="J150" s="49"/>
      <c r="K150" s="44"/>
      <c r="L150" s="44"/>
      <c r="M150" s="44"/>
      <c r="N150" s="50"/>
    </row>
    <row r="151" spans="2:51" x14ac:dyDescent="0.25">
      <c r="B151" s="396"/>
      <c r="C151" s="397"/>
      <c r="D151" s="397"/>
      <c r="E151" s="397"/>
      <c r="F151" s="397"/>
      <c r="G151" s="398"/>
      <c r="H151" s="6"/>
      <c r="I151" s="11"/>
      <c r="J151" s="49"/>
      <c r="K151" s="44"/>
      <c r="L151" s="44"/>
      <c r="M151" s="44"/>
      <c r="N151" s="50"/>
    </row>
    <row r="152" spans="2:51" x14ac:dyDescent="0.25">
      <c r="B152" s="396"/>
      <c r="C152" s="397"/>
      <c r="D152" s="397"/>
      <c r="E152" s="397"/>
      <c r="F152" s="397"/>
      <c r="G152" s="398"/>
      <c r="H152" s="6"/>
      <c r="I152" s="11"/>
      <c r="J152" s="49"/>
      <c r="K152" s="44"/>
      <c r="L152" s="44"/>
      <c r="M152" s="44"/>
      <c r="N152" s="50"/>
    </row>
    <row r="153" spans="2:51" x14ac:dyDescent="0.25">
      <c r="B153" s="396"/>
      <c r="C153" s="397"/>
      <c r="D153" s="397"/>
      <c r="E153" s="397"/>
      <c r="F153" s="397"/>
      <c r="G153" s="398"/>
      <c r="H153" s="6"/>
      <c r="I153" s="11"/>
      <c r="J153" s="49"/>
      <c r="K153" s="44"/>
      <c r="L153" s="44"/>
      <c r="M153" s="44"/>
      <c r="N153" s="50"/>
    </row>
    <row r="154" spans="2:51" s="73" customFormat="1" x14ac:dyDescent="0.25">
      <c r="B154" s="390" t="s">
        <v>97</v>
      </c>
      <c r="C154" s="391"/>
      <c r="D154" s="391"/>
      <c r="E154" s="391"/>
      <c r="F154" s="391"/>
      <c r="G154" s="391"/>
      <c r="H154" s="81" t="s">
        <v>98</v>
      </c>
      <c r="I154" s="82" t="s">
        <v>99</v>
      </c>
      <c r="J154" s="76"/>
      <c r="K154" s="77">
        <f>K155+K173+K177+K195+K213+K234+K253+K258+K276+K294+K231</f>
        <v>14827134.389999999</v>
      </c>
      <c r="L154" s="77">
        <f t="shared" ref="L154:M154" si="43">L155+L173+L177+L195+L213+L234+L253+L258+L276+L294</f>
        <v>16125862.389999999</v>
      </c>
      <c r="M154" s="77">
        <f t="shared" si="43"/>
        <v>14661761.389999999</v>
      </c>
      <c r="N154" s="78"/>
      <c r="O154" s="83"/>
      <c r="P154" s="83"/>
      <c r="Q154" s="83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</row>
    <row r="155" spans="2:51" x14ac:dyDescent="0.25">
      <c r="B155" s="392" t="s">
        <v>100</v>
      </c>
      <c r="C155" s="393"/>
      <c r="D155" s="393"/>
      <c r="E155" s="393"/>
      <c r="F155" s="393"/>
      <c r="G155" s="393"/>
      <c r="H155" s="5"/>
      <c r="I155" s="10"/>
      <c r="J155" s="177" t="s">
        <v>317</v>
      </c>
      <c r="K155" s="192">
        <f>SUM(K156:K166)</f>
        <v>46450</v>
      </c>
      <c r="L155" s="192">
        <f t="shared" ref="L155" si="44">SUM(L156:L166)</f>
        <v>46450</v>
      </c>
      <c r="M155" s="192">
        <f t="shared" ref="M155" si="45">SUM(M156:M166)</f>
        <v>46450</v>
      </c>
      <c r="N155" s="50"/>
    </row>
    <row r="156" spans="2:51" x14ac:dyDescent="0.25">
      <c r="B156" s="481"/>
      <c r="C156" s="482"/>
      <c r="D156" s="482"/>
      <c r="E156" s="482"/>
      <c r="F156" s="482"/>
      <c r="G156" s="483"/>
      <c r="H156" s="92"/>
      <c r="I156" s="93"/>
      <c r="J156" s="172" t="s">
        <v>191</v>
      </c>
      <c r="K156" s="94"/>
      <c r="L156" s="94"/>
      <c r="M156" s="94"/>
      <c r="N156" s="89"/>
    </row>
    <row r="157" spans="2:51" x14ac:dyDescent="0.25">
      <c r="B157" s="278"/>
      <c r="C157" s="279"/>
      <c r="D157" s="279"/>
      <c r="E157" s="279"/>
      <c r="F157" s="279"/>
      <c r="G157" s="280"/>
      <c r="H157" s="281"/>
      <c r="I157" s="282"/>
      <c r="J157" s="172" t="s">
        <v>376</v>
      </c>
      <c r="K157" s="277"/>
      <c r="L157" s="277"/>
      <c r="M157" s="277"/>
      <c r="N157" s="276"/>
    </row>
    <row r="158" spans="2:51" x14ac:dyDescent="0.25">
      <c r="B158" s="481"/>
      <c r="C158" s="482"/>
      <c r="D158" s="482"/>
      <c r="E158" s="482"/>
      <c r="F158" s="482"/>
      <c r="G158" s="483"/>
      <c r="H158" s="92"/>
      <c r="I158" s="93"/>
      <c r="J158" s="172" t="s">
        <v>425</v>
      </c>
      <c r="K158" s="190">
        <v>46450</v>
      </c>
      <c r="L158" s="190">
        <v>46450</v>
      </c>
      <c r="M158" s="190">
        <v>46450</v>
      </c>
      <c r="N158" s="89"/>
    </row>
    <row r="159" spans="2:51" x14ac:dyDescent="0.25">
      <c r="B159" s="481"/>
      <c r="C159" s="482"/>
      <c r="D159" s="482"/>
      <c r="E159" s="482"/>
      <c r="F159" s="482"/>
      <c r="G159" s="483"/>
      <c r="H159" s="92"/>
      <c r="I159" s="93"/>
      <c r="J159" s="172" t="s">
        <v>193</v>
      </c>
      <c r="K159" s="94"/>
      <c r="L159" s="94"/>
      <c r="M159" s="94"/>
      <c r="N159" s="89"/>
    </row>
    <row r="160" spans="2:51" x14ac:dyDescent="0.25">
      <c r="B160" s="481"/>
      <c r="C160" s="482"/>
      <c r="D160" s="482"/>
      <c r="E160" s="482"/>
      <c r="F160" s="482"/>
      <c r="G160" s="483"/>
      <c r="H160" s="92"/>
      <c r="I160" s="93"/>
      <c r="J160" s="172" t="s">
        <v>344</v>
      </c>
      <c r="K160" s="94"/>
      <c r="L160" s="94"/>
      <c r="M160" s="94"/>
      <c r="N160" s="89"/>
    </row>
    <row r="161" spans="2:14" x14ac:dyDescent="0.25">
      <c r="B161" s="481"/>
      <c r="C161" s="482"/>
      <c r="D161" s="482"/>
      <c r="E161" s="482"/>
      <c r="F161" s="482"/>
      <c r="G161" s="483"/>
      <c r="H161" s="92"/>
      <c r="I161" s="93"/>
      <c r="J161" s="172" t="s">
        <v>345</v>
      </c>
      <c r="K161" s="94"/>
      <c r="L161" s="94"/>
      <c r="M161" s="94"/>
      <c r="N161" s="89"/>
    </row>
    <row r="162" spans="2:14" x14ac:dyDescent="0.25">
      <c r="B162" s="481"/>
      <c r="C162" s="482"/>
      <c r="D162" s="482"/>
      <c r="E162" s="482"/>
      <c r="F162" s="482"/>
      <c r="G162" s="483"/>
      <c r="H162" s="92"/>
      <c r="I162" s="93"/>
      <c r="J162" s="172" t="s">
        <v>196</v>
      </c>
      <c r="K162" s="94"/>
      <c r="L162" s="94"/>
      <c r="M162" s="94"/>
      <c r="N162" s="89"/>
    </row>
    <row r="163" spans="2:14" x14ac:dyDescent="0.25">
      <c r="B163" s="481"/>
      <c r="C163" s="482"/>
      <c r="D163" s="482"/>
      <c r="E163" s="482"/>
      <c r="F163" s="482"/>
      <c r="G163" s="483"/>
      <c r="H163" s="92"/>
      <c r="I163" s="93"/>
      <c r="J163" s="172" t="s">
        <v>343</v>
      </c>
      <c r="K163" s="190"/>
      <c r="L163" s="190"/>
      <c r="M163" s="190"/>
      <c r="N163" s="89"/>
    </row>
    <row r="164" spans="2:14" x14ac:dyDescent="0.25">
      <c r="B164" s="481"/>
      <c r="C164" s="482"/>
      <c r="D164" s="482"/>
      <c r="E164" s="482"/>
      <c r="F164" s="482"/>
      <c r="G164" s="483"/>
      <c r="H164" s="92"/>
      <c r="I164" s="93"/>
      <c r="J164" s="172" t="s">
        <v>346</v>
      </c>
      <c r="K164" s="94"/>
      <c r="L164" s="94"/>
      <c r="M164" s="94"/>
      <c r="N164" s="89"/>
    </row>
    <row r="165" spans="2:14" x14ac:dyDescent="0.25">
      <c r="B165" s="481"/>
      <c r="C165" s="482"/>
      <c r="D165" s="482"/>
      <c r="E165" s="482"/>
      <c r="F165" s="482"/>
      <c r="G165" s="483"/>
      <c r="H165" s="92"/>
      <c r="I165" s="93"/>
      <c r="J165" s="172" t="s">
        <v>347</v>
      </c>
      <c r="K165" s="94"/>
      <c r="L165" s="94"/>
      <c r="M165" s="94"/>
      <c r="N165" s="89"/>
    </row>
    <row r="166" spans="2:14" x14ac:dyDescent="0.25">
      <c r="B166" s="481"/>
      <c r="C166" s="482"/>
      <c r="D166" s="482"/>
      <c r="E166" s="482"/>
      <c r="F166" s="482"/>
      <c r="G166" s="483"/>
      <c r="H166" s="5"/>
      <c r="I166" s="10"/>
      <c r="J166" s="172" t="s">
        <v>348</v>
      </c>
      <c r="K166" s="173"/>
      <c r="L166" s="173"/>
      <c r="M166" s="173"/>
      <c r="N166" s="50"/>
    </row>
    <row r="167" spans="2:14" x14ac:dyDescent="0.25">
      <c r="B167" s="278"/>
      <c r="C167" s="279"/>
      <c r="D167" s="279"/>
      <c r="E167" s="279"/>
      <c r="F167" s="279"/>
      <c r="G167" s="280"/>
      <c r="H167" s="281"/>
      <c r="I167" s="282"/>
      <c r="J167" s="172"/>
      <c r="K167" s="173"/>
      <c r="L167" s="173"/>
      <c r="M167" s="173"/>
      <c r="N167" s="276"/>
    </row>
    <row r="168" spans="2:14" x14ac:dyDescent="0.25">
      <c r="B168" s="278"/>
      <c r="C168" s="279"/>
      <c r="D168" s="279"/>
      <c r="E168" s="279"/>
      <c r="F168" s="279"/>
      <c r="G168" s="280"/>
      <c r="H168" s="281"/>
      <c r="I168" s="282"/>
      <c r="J168" s="172"/>
      <c r="K168" s="173"/>
      <c r="L168" s="173"/>
      <c r="M168" s="173"/>
      <c r="N168" s="276"/>
    </row>
    <row r="169" spans="2:14" x14ac:dyDescent="0.25">
      <c r="B169" s="278"/>
      <c r="C169" s="279"/>
      <c r="D169" s="279"/>
      <c r="E169" s="279"/>
      <c r="F169" s="279"/>
      <c r="G169" s="280"/>
      <c r="H169" s="281"/>
      <c r="I169" s="282"/>
      <c r="J169" s="172"/>
      <c r="K169" s="173"/>
      <c r="L169" s="173"/>
      <c r="M169" s="173"/>
      <c r="N169" s="276"/>
    </row>
    <row r="170" spans="2:14" x14ac:dyDescent="0.25">
      <c r="B170" s="278"/>
      <c r="C170" s="279"/>
      <c r="D170" s="279"/>
      <c r="E170" s="279"/>
      <c r="F170" s="279"/>
      <c r="G170" s="280"/>
      <c r="H170" s="281"/>
      <c r="I170" s="282"/>
      <c r="J170" s="172"/>
      <c r="K170" s="173"/>
      <c r="L170" s="173"/>
      <c r="M170" s="173"/>
      <c r="N170" s="276"/>
    </row>
    <row r="171" spans="2:14" x14ac:dyDescent="0.25">
      <c r="B171" s="278"/>
      <c r="C171" s="279"/>
      <c r="D171" s="279"/>
      <c r="E171" s="279"/>
      <c r="F171" s="279"/>
      <c r="G171" s="280"/>
      <c r="H171" s="281"/>
      <c r="I171" s="282"/>
      <c r="J171" s="172"/>
      <c r="K171" s="173"/>
      <c r="L171" s="173"/>
      <c r="M171" s="173"/>
      <c r="N171" s="276"/>
    </row>
    <row r="172" spans="2:14" x14ac:dyDescent="0.25">
      <c r="B172" s="184"/>
      <c r="C172" s="185"/>
      <c r="D172" s="185"/>
      <c r="E172" s="185"/>
      <c r="F172" s="185"/>
      <c r="G172" s="186"/>
      <c r="H172" s="188"/>
      <c r="I172" s="189"/>
      <c r="J172" s="172"/>
      <c r="K172" s="173"/>
      <c r="L172" s="173"/>
      <c r="M172" s="173"/>
      <c r="N172" s="187"/>
    </row>
    <row r="173" spans="2:14" x14ac:dyDescent="0.25">
      <c r="B173" s="184"/>
      <c r="C173" s="185"/>
      <c r="D173" s="185"/>
      <c r="E173" s="185"/>
      <c r="F173" s="185"/>
      <c r="G173" s="186"/>
      <c r="H173" s="188"/>
      <c r="I173" s="189"/>
      <c r="J173" s="177" t="s">
        <v>318</v>
      </c>
      <c r="K173" s="173">
        <f>K174</f>
        <v>0</v>
      </c>
      <c r="L173" s="173">
        <f t="shared" ref="L173:M173" si="46">L174</f>
        <v>0</v>
      </c>
      <c r="M173" s="173">
        <f t="shared" si="46"/>
        <v>0</v>
      </c>
      <c r="N173" s="187"/>
    </row>
    <row r="174" spans="2:14" x14ac:dyDescent="0.25">
      <c r="B174" s="184"/>
      <c r="C174" s="185"/>
      <c r="D174" s="185"/>
      <c r="E174" s="185"/>
      <c r="F174" s="185"/>
      <c r="G174" s="186"/>
      <c r="H174" s="188"/>
      <c r="I174" s="189"/>
      <c r="J174" s="172" t="s">
        <v>346</v>
      </c>
      <c r="K174" s="173"/>
      <c r="L174" s="173"/>
      <c r="M174" s="173"/>
      <c r="N174" s="187"/>
    </row>
    <row r="175" spans="2:14" hidden="1" x14ac:dyDescent="0.25">
      <c r="B175" s="184"/>
      <c r="C175" s="185"/>
      <c r="D175" s="185"/>
      <c r="E175" s="185"/>
      <c r="F175" s="185"/>
      <c r="G175" s="186"/>
      <c r="H175" s="188"/>
      <c r="I175" s="189"/>
      <c r="J175" s="172"/>
      <c r="K175" s="173"/>
      <c r="L175" s="173"/>
      <c r="M175" s="173"/>
      <c r="N175" s="187"/>
    </row>
    <row r="176" spans="2:14" x14ac:dyDescent="0.25">
      <c r="B176" s="481"/>
      <c r="C176" s="482"/>
      <c r="D176" s="482"/>
      <c r="E176" s="482"/>
      <c r="F176" s="482"/>
      <c r="G176" s="483"/>
      <c r="H176" s="92"/>
      <c r="I176" s="93"/>
      <c r="J176" s="49"/>
      <c r="K176" s="94"/>
      <c r="L176" s="108"/>
      <c r="M176" s="108"/>
      <c r="N176" s="89"/>
    </row>
    <row r="177" spans="2:14" x14ac:dyDescent="0.25">
      <c r="B177" s="481"/>
      <c r="C177" s="482"/>
      <c r="D177" s="482"/>
      <c r="E177" s="482"/>
      <c r="F177" s="482"/>
      <c r="G177" s="483"/>
      <c r="H177" s="92"/>
      <c r="I177" s="93"/>
      <c r="J177" s="177" t="s">
        <v>319</v>
      </c>
      <c r="K177" s="192">
        <f>SUM(K178:K188)</f>
        <v>1077616</v>
      </c>
      <c r="L177" s="192">
        <f t="shared" ref="L177" si="47">SUM(L178:L188)</f>
        <v>1116201</v>
      </c>
      <c r="M177" s="192">
        <f t="shared" ref="M177" si="48">SUM(M178:M188)</f>
        <v>1151811</v>
      </c>
      <c r="N177" s="89"/>
    </row>
    <row r="178" spans="2:14" x14ac:dyDescent="0.25">
      <c r="B178" s="481"/>
      <c r="C178" s="482"/>
      <c r="D178" s="482"/>
      <c r="E178" s="482"/>
      <c r="F178" s="482"/>
      <c r="G178" s="483"/>
      <c r="H178" s="92"/>
      <c r="I178" s="93"/>
      <c r="J178" s="172" t="s">
        <v>191</v>
      </c>
      <c r="K178" s="94"/>
      <c r="L178" s="94"/>
      <c r="M178" s="94"/>
      <c r="N178" s="89"/>
    </row>
    <row r="179" spans="2:14" x14ac:dyDescent="0.25">
      <c r="B179" s="278"/>
      <c r="C179" s="279"/>
      <c r="D179" s="279"/>
      <c r="E179" s="279"/>
      <c r="F179" s="279"/>
      <c r="G179" s="280"/>
      <c r="H179" s="281"/>
      <c r="I179" s="282"/>
      <c r="J179" s="172" t="s">
        <v>376</v>
      </c>
      <c r="K179" s="277"/>
      <c r="L179" s="277"/>
      <c r="M179" s="277"/>
      <c r="N179" s="276"/>
    </row>
    <row r="180" spans="2:14" x14ac:dyDescent="0.25">
      <c r="B180" s="481"/>
      <c r="C180" s="482"/>
      <c r="D180" s="482"/>
      <c r="E180" s="482"/>
      <c r="F180" s="482"/>
      <c r="G180" s="483"/>
      <c r="H180" s="92"/>
      <c r="I180" s="93"/>
      <c r="J180" s="172" t="s">
        <v>425</v>
      </c>
      <c r="K180" s="190">
        <v>1077616</v>
      </c>
      <c r="L180" s="190">
        <v>1116201</v>
      </c>
      <c r="M180" s="190">
        <v>1151811</v>
      </c>
      <c r="N180" s="89"/>
    </row>
    <row r="181" spans="2:14" x14ac:dyDescent="0.25">
      <c r="B181" s="481"/>
      <c r="C181" s="482"/>
      <c r="D181" s="482"/>
      <c r="E181" s="482"/>
      <c r="F181" s="482"/>
      <c r="G181" s="483"/>
      <c r="H181" s="92"/>
      <c r="I181" s="93"/>
      <c r="J181" s="172" t="s">
        <v>193</v>
      </c>
      <c r="K181" s="94"/>
      <c r="L181" s="94"/>
      <c r="M181" s="108"/>
      <c r="N181" s="89"/>
    </row>
    <row r="182" spans="2:14" x14ac:dyDescent="0.25">
      <c r="B182" s="481"/>
      <c r="C182" s="482"/>
      <c r="D182" s="482"/>
      <c r="E182" s="482"/>
      <c r="F182" s="482"/>
      <c r="G182" s="483"/>
      <c r="H182" s="92"/>
      <c r="I182" s="93"/>
      <c r="J182" s="172" t="s">
        <v>344</v>
      </c>
      <c r="K182" s="94"/>
      <c r="L182" s="94"/>
      <c r="M182" s="94"/>
      <c r="N182" s="89"/>
    </row>
    <row r="183" spans="2:14" x14ac:dyDescent="0.25">
      <c r="B183" s="481"/>
      <c r="C183" s="482"/>
      <c r="D183" s="482"/>
      <c r="E183" s="482"/>
      <c r="F183" s="482"/>
      <c r="G183" s="483"/>
      <c r="H183" s="92"/>
      <c r="I183" s="93"/>
      <c r="J183" s="172" t="s">
        <v>345</v>
      </c>
      <c r="K183" s="94"/>
      <c r="L183" s="108"/>
      <c r="M183" s="108"/>
      <c r="N183" s="89"/>
    </row>
    <row r="184" spans="2:14" ht="18" customHeight="1" x14ac:dyDescent="0.25">
      <c r="B184" s="481"/>
      <c r="C184" s="482"/>
      <c r="D184" s="482"/>
      <c r="E184" s="482"/>
      <c r="F184" s="482"/>
      <c r="G184" s="483"/>
      <c r="H184" s="92"/>
      <c r="I184" s="93"/>
      <c r="J184" s="172" t="s">
        <v>196</v>
      </c>
      <c r="K184" s="94"/>
      <c r="L184" s="94"/>
      <c r="M184" s="94"/>
      <c r="N184" s="89"/>
    </row>
    <row r="185" spans="2:14" ht="18" customHeight="1" x14ac:dyDescent="0.25">
      <c r="B185" s="102"/>
      <c r="C185" s="103"/>
      <c r="D185" s="103"/>
      <c r="E185" s="103"/>
      <c r="F185" s="103"/>
      <c r="G185" s="104"/>
      <c r="H185" s="110"/>
      <c r="I185" s="111"/>
      <c r="J185" s="172" t="s">
        <v>343</v>
      </c>
      <c r="K185" s="108"/>
      <c r="L185" s="108"/>
      <c r="M185" s="108"/>
      <c r="N185" s="109"/>
    </row>
    <row r="186" spans="2:14" x14ac:dyDescent="0.25">
      <c r="B186" s="481"/>
      <c r="C186" s="482"/>
      <c r="D186" s="482"/>
      <c r="E186" s="482"/>
      <c r="F186" s="482"/>
      <c r="G186" s="483"/>
      <c r="H186" s="92"/>
      <c r="I186" s="93"/>
      <c r="J186" s="172" t="s">
        <v>346</v>
      </c>
      <c r="K186" s="94"/>
      <c r="L186" s="108"/>
      <c r="M186" s="108"/>
      <c r="N186" s="89"/>
    </row>
    <row r="187" spans="2:14" x14ac:dyDescent="0.25">
      <c r="B187" s="481"/>
      <c r="C187" s="482"/>
      <c r="D187" s="482"/>
      <c r="E187" s="482"/>
      <c r="F187" s="482"/>
      <c r="G187" s="483"/>
      <c r="H187" s="5"/>
      <c r="I187" s="10"/>
      <c r="J187" s="172" t="s">
        <v>347</v>
      </c>
      <c r="K187" s="173"/>
      <c r="L187" s="173"/>
      <c r="M187" s="173"/>
      <c r="N187" s="50"/>
    </row>
    <row r="188" spans="2:14" x14ac:dyDescent="0.25">
      <c r="B188" s="481"/>
      <c r="C188" s="482"/>
      <c r="D188" s="482"/>
      <c r="E188" s="482"/>
      <c r="F188" s="482"/>
      <c r="G188" s="483"/>
      <c r="H188" s="92"/>
      <c r="I188" s="93"/>
      <c r="J188" s="172" t="s">
        <v>348</v>
      </c>
      <c r="K188" s="94"/>
      <c r="L188" s="108"/>
      <c r="M188" s="108"/>
      <c r="N188" s="89"/>
    </row>
    <row r="189" spans="2:14" x14ac:dyDescent="0.25">
      <c r="B189" s="278"/>
      <c r="C189" s="279"/>
      <c r="D189" s="279"/>
      <c r="E189" s="279"/>
      <c r="F189" s="279"/>
      <c r="G189" s="280"/>
      <c r="H189" s="281"/>
      <c r="I189" s="282"/>
      <c r="J189" s="172"/>
      <c r="K189" s="277"/>
      <c r="L189" s="277"/>
      <c r="M189" s="277"/>
      <c r="N189" s="276"/>
    </row>
    <row r="190" spans="2:14" x14ac:dyDescent="0.25">
      <c r="B190" s="278"/>
      <c r="C190" s="279"/>
      <c r="D190" s="279"/>
      <c r="E190" s="279"/>
      <c r="F190" s="279"/>
      <c r="G190" s="280"/>
      <c r="H190" s="281"/>
      <c r="I190" s="282"/>
      <c r="J190" s="172"/>
      <c r="K190" s="277"/>
      <c r="L190" s="277"/>
      <c r="M190" s="277"/>
      <c r="N190" s="276"/>
    </row>
    <row r="191" spans="2:14" x14ac:dyDescent="0.25">
      <c r="B191" s="278"/>
      <c r="C191" s="279"/>
      <c r="D191" s="279"/>
      <c r="E191" s="279"/>
      <c r="F191" s="279"/>
      <c r="G191" s="280"/>
      <c r="H191" s="281"/>
      <c r="I191" s="282"/>
      <c r="J191" s="172"/>
      <c r="K191" s="277"/>
      <c r="L191" s="277"/>
      <c r="M191" s="277"/>
      <c r="N191" s="276"/>
    </row>
    <row r="192" spans="2:14" x14ac:dyDescent="0.25">
      <c r="B192" s="278"/>
      <c r="C192" s="279"/>
      <c r="D192" s="279"/>
      <c r="E192" s="279"/>
      <c r="F192" s="279"/>
      <c r="G192" s="280"/>
      <c r="H192" s="281"/>
      <c r="I192" s="282"/>
      <c r="J192" s="172"/>
      <c r="K192" s="277"/>
      <c r="L192" s="277"/>
      <c r="M192" s="277"/>
      <c r="N192" s="276"/>
    </row>
    <row r="193" spans="2:14" x14ac:dyDescent="0.25">
      <c r="B193" s="278"/>
      <c r="C193" s="279"/>
      <c r="D193" s="279"/>
      <c r="E193" s="279"/>
      <c r="F193" s="279"/>
      <c r="G193" s="280"/>
      <c r="H193" s="281"/>
      <c r="I193" s="282"/>
      <c r="J193" s="172"/>
      <c r="K193" s="277"/>
      <c r="L193" s="277"/>
      <c r="M193" s="277"/>
      <c r="N193" s="276"/>
    </row>
    <row r="194" spans="2:14" x14ac:dyDescent="0.25">
      <c r="B194" s="481"/>
      <c r="C194" s="482"/>
      <c r="D194" s="482"/>
      <c r="E194" s="482"/>
      <c r="F194" s="482"/>
      <c r="G194" s="483"/>
      <c r="H194" s="92"/>
      <c r="I194" s="93"/>
      <c r="J194" s="49"/>
      <c r="K194" s="94"/>
      <c r="L194" s="108"/>
      <c r="M194" s="108"/>
      <c r="N194" s="89"/>
    </row>
    <row r="195" spans="2:14" x14ac:dyDescent="0.25">
      <c r="B195" s="481"/>
      <c r="C195" s="482"/>
      <c r="D195" s="482"/>
      <c r="E195" s="482"/>
      <c r="F195" s="482"/>
      <c r="G195" s="483"/>
      <c r="H195" s="92"/>
      <c r="I195" s="93"/>
      <c r="J195" s="177" t="s">
        <v>320</v>
      </c>
      <c r="K195" s="192">
        <f>SUM(K196:K207)</f>
        <v>377394.99</v>
      </c>
      <c r="L195" s="192">
        <f>SUM(L196:L207)</f>
        <v>1877394.99</v>
      </c>
      <c r="M195" s="192">
        <f t="shared" ref="M195" si="49">SUM(M196:M206)</f>
        <v>377394.99</v>
      </c>
      <c r="N195" s="89"/>
    </row>
    <row r="196" spans="2:14" x14ac:dyDescent="0.25">
      <c r="B196" s="481"/>
      <c r="C196" s="482"/>
      <c r="D196" s="482"/>
      <c r="E196" s="482"/>
      <c r="F196" s="482"/>
      <c r="G196" s="483"/>
      <c r="H196" s="92"/>
      <c r="I196" s="93"/>
      <c r="J196" s="172" t="s">
        <v>191</v>
      </c>
      <c r="K196" s="94">
        <v>124710.99</v>
      </c>
      <c r="L196" s="94">
        <v>124710.99</v>
      </c>
      <c r="M196" s="94">
        <v>124710.99</v>
      </c>
      <c r="N196" s="89"/>
    </row>
    <row r="197" spans="2:14" x14ac:dyDescent="0.25">
      <c r="B197" s="278"/>
      <c r="C197" s="279"/>
      <c r="D197" s="279"/>
      <c r="E197" s="279"/>
      <c r="F197" s="279"/>
      <c r="G197" s="280"/>
      <c r="H197" s="281"/>
      <c r="I197" s="282"/>
      <c r="J197" s="172" t="s">
        <v>376</v>
      </c>
      <c r="K197" s="277"/>
      <c r="L197" s="277"/>
      <c r="M197" s="277"/>
      <c r="N197" s="276"/>
    </row>
    <row r="198" spans="2:14" x14ac:dyDescent="0.25">
      <c r="B198" s="481"/>
      <c r="C198" s="482"/>
      <c r="D198" s="482"/>
      <c r="E198" s="482"/>
      <c r="F198" s="482"/>
      <c r="G198" s="483"/>
      <c r="H198" s="92"/>
      <c r="I198" s="93"/>
      <c r="J198" s="172" t="s">
        <v>425</v>
      </c>
      <c r="K198" s="190">
        <v>252684</v>
      </c>
      <c r="L198" s="190">
        <v>252684</v>
      </c>
      <c r="M198" s="190">
        <v>252684</v>
      </c>
      <c r="N198" s="89"/>
    </row>
    <row r="199" spans="2:14" x14ac:dyDescent="0.25">
      <c r="B199" s="481"/>
      <c r="C199" s="482"/>
      <c r="D199" s="482"/>
      <c r="E199" s="482"/>
      <c r="F199" s="482"/>
      <c r="G199" s="483"/>
      <c r="H199" s="5"/>
      <c r="I199" s="10"/>
      <c r="J199" s="172" t="s">
        <v>193</v>
      </c>
      <c r="K199" s="190"/>
      <c r="L199" s="190"/>
      <c r="M199" s="190"/>
      <c r="N199" s="50"/>
    </row>
    <row r="200" spans="2:14" x14ac:dyDescent="0.25">
      <c r="B200" s="102"/>
      <c r="C200" s="103"/>
      <c r="D200" s="103"/>
      <c r="E200" s="103"/>
      <c r="F200" s="103"/>
      <c r="G200" s="104"/>
      <c r="H200" s="110"/>
      <c r="I200" s="111"/>
      <c r="J200" s="172" t="s">
        <v>344</v>
      </c>
      <c r="K200" s="173"/>
      <c r="L200" s="173"/>
      <c r="M200" s="173"/>
      <c r="N200" s="109"/>
    </row>
    <row r="201" spans="2:14" x14ac:dyDescent="0.25">
      <c r="B201" s="481"/>
      <c r="C201" s="482"/>
      <c r="D201" s="482"/>
      <c r="E201" s="482"/>
      <c r="F201" s="482"/>
      <c r="G201" s="483"/>
      <c r="H201" s="92"/>
      <c r="I201" s="93"/>
      <c r="J201" s="172" t="s">
        <v>345</v>
      </c>
      <c r="K201" s="94"/>
      <c r="L201" s="108"/>
      <c r="M201" s="108"/>
      <c r="N201" s="89"/>
    </row>
    <row r="202" spans="2:14" x14ac:dyDescent="0.25">
      <c r="B202" s="481"/>
      <c r="C202" s="482"/>
      <c r="D202" s="482"/>
      <c r="E202" s="482"/>
      <c r="F202" s="482"/>
      <c r="G202" s="483"/>
      <c r="H202" s="5"/>
      <c r="I202" s="10"/>
      <c r="J202" s="172" t="s">
        <v>196</v>
      </c>
      <c r="K202" s="173"/>
      <c r="L202" s="173"/>
      <c r="M202" s="173"/>
      <c r="N202" s="50"/>
    </row>
    <row r="203" spans="2:14" x14ac:dyDescent="0.25">
      <c r="B203" s="481"/>
      <c r="C203" s="482"/>
      <c r="D203" s="482"/>
      <c r="E203" s="482"/>
      <c r="F203" s="482"/>
      <c r="G203" s="483"/>
      <c r="H203" s="92"/>
      <c r="I203" s="93"/>
      <c r="J203" s="172" t="s">
        <v>343</v>
      </c>
      <c r="K203" s="94"/>
      <c r="L203" s="94"/>
      <c r="M203" s="94"/>
      <c r="N203" s="89"/>
    </row>
    <row r="204" spans="2:14" x14ac:dyDescent="0.25">
      <c r="B204" s="102"/>
      <c r="C204" s="103"/>
      <c r="D204" s="103"/>
      <c r="E204" s="103"/>
      <c r="F204" s="103"/>
      <c r="G204" s="104"/>
      <c r="H204" s="110"/>
      <c r="I204" s="111"/>
      <c r="J204" s="172" t="s">
        <v>346</v>
      </c>
      <c r="K204" s="108"/>
      <c r="L204" s="108"/>
      <c r="M204" s="108"/>
      <c r="N204" s="109"/>
    </row>
    <row r="205" spans="2:14" x14ac:dyDescent="0.25">
      <c r="B205" s="481"/>
      <c r="C205" s="482"/>
      <c r="D205" s="482"/>
      <c r="E205" s="482"/>
      <c r="F205" s="482"/>
      <c r="G205" s="483"/>
      <c r="H205" s="5"/>
      <c r="I205" s="10"/>
      <c r="J205" s="172" t="s">
        <v>347</v>
      </c>
      <c r="K205" s="173"/>
      <c r="L205" s="173"/>
      <c r="M205" s="173"/>
      <c r="N205" s="50"/>
    </row>
    <row r="206" spans="2:14" x14ac:dyDescent="0.25">
      <c r="B206" s="481"/>
      <c r="C206" s="482"/>
      <c r="D206" s="482"/>
      <c r="E206" s="482"/>
      <c r="F206" s="482"/>
      <c r="G206" s="483"/>
      <c r="H206" s="5"/>
      <c r="I206" s="10"/>
      <c r="J206" s="172" t="s">
        <v>348</v>
      </c>
      <c r="K206" s="44"/>
      <c r="L206" s="44"/>
      <c r="M206" s="44"/>
      <c r="N206" s="50"/>
    </row>
    <row r="207" spans="2:14" x14ac:dyDescent="0.25">
      <c r="B207" s="278"/>
      <c r="C207" s="279"/>
      <c r="D207" s="279"/>
      <c r="E207" s="279"/>
      <c r="F207" s="279"/>
      <c r="G207" s="280"/>
      <c r="H207" s="281"/>
      <c r="I207" s="282"/>
      <c r="J207" s="172" t="s">
        <v>195</v>
      </c>
      <c r="K207" s="277"/>
      <c r="L207" s="323">
        <v>1500000</v>
      </c>
      <c r="M207" s="323"/>
      <c r="N207" s="276"/>
    </row>
    <row r="208" spans="2:14" x14ac:dyDescent="0.25">
      <c r="B208" s="278"/>
      <c r="C208" s="279"/>
      <c r="D208" s="279"/>
      <c r="E208" s="279"/>
      <c r="F208" s="279"/>
      <c r="G208" s="280"/>
      <c r="H208" s="281"/>
      <c r="I208" s="282"/>
      <c r="J208" s="172"/>
      <c r="K208" s="277"/>
      <c r="L208" s="277"/>
      <c r="M208" s="277"/>
      <c r="N208" s="276"/>
    </row>
    <row r="209" spans="2:14" x14ac:dyDescent="0.25">
      <c r="B209" s="278"/>
      <c r="C209" s="279"/>
      <c r="D209" s="279"/>
      <c r="E209" s="279"/>
      <c r="F209" s="279"/>
      <c r="G209" s="280"/>
      <c r="H209" s="281"/>
      <c r="I209" s="282"/>
      <c r="J209" s="172"/>
      <c r="K209" s="277"/>
      <c r="L209" s="277"/>
      <c r="M209" s="277"/>
      <c r="N209" s="276"/>
    </row>
    <row r="210" spans="2:14" x14ac:dyDescent="0.25">
      <c r="B210" s="278"/>
      <c r="C210" s="279"/>
      <c r="D210" s="279"/>
      <c r="E210" s="279"/>
      <c r="F210" s="279"/>
      <c r="G210" s="280"/>
      <c r="H210" s="281"/>
      <c r="I210" s="282"/>
      <c r="J210" s="172"/>
      <c r="K210" s="277"/>
      <c r="L210" s="277"/>
      <c r="M210" s="277"/>
      <c r="N210" s="276"/>
    </row>
    <row r="211" spans="2:14" x14ac:dyDescent="0.25">
      <c r="B211" s="278"/>
      <c r="C211" s="279"/>
      <c r="D211" s="279"/>
      <c r="E211" s="279"/>
      <c r="F211" s="279"/>
      <c r="G211" s="280"/>
      <c r="H211" s="281"/>
      <c r="I211" s="282"/>
      <c r="J211" s="172"/>
      <c r="K211" s="277"/>
      <c r="L211" s="277"/>
      <c r="M211" s="277"/>
      <c r="N211" s="276"/>
    </row>
    <row r="212" spans="2:14" x14ac:dyDescent="0.25">
      <c r="B212" s="481"/>
      <c r="C212" s="482"/>
      <c r="D212" s="482"/>
      <c r="E212" s="482"/>
      <c r="F212" s="482"/>
      <c r="G212" s="483"/>
      <c r="H212" s="5"/>
      <c r="I212" s="10"/>
      <c r="J212" s="177"/>
      <c r="K212" s="173"/>
      <c r="L212" s="173"/>
      <c r="M212" s="173"/>
      <c r="N212" s="50"/>
    </row>
    <row r="213" spans="2:14" x14ac:dyDescent="0.25">
      <c r="B213" s="481"/>
      <c r="C213" s="482"/>
      <c r="D213" s="482"/>
      <c r="E213" s="482"/>
      <c r="F213" s="482"/>
      <c r="G213" s="483"/>
      <c r="H213" s="5"/>
      <c r="I213" s="10"/>
      <c r="J213" s="177" t="s">
        <v>321</v>
      </c>
      <c r="K213" s="192">
        <f>SUM(K214:K224)</f>
        <v>1030889</v>
      </c>
      <c r="L213" s="192">
        <f t="shared" ref="L213" si="50">SUM(L214:L224)</f>
        <v>1031032</v>
      </c>
      <c r="M213" s="192">
        <f t="shared" ref="M213" si="51">SUM(M214:M224)</f>
        <v>1031321</v>
      </c>
      <c r="N213" s="50"/>
    </row>
    <row r="214" spans="2:14" x14ac:dyDescent="0.25">
      <c r="B214" s="481"/>
      <c r="C214" s="482"/>
      <c r="D214" s="482"/>
      <c r="E214" s="482"/>
      <c r="F214" s="482"/>
      <c r="G214" s="483"/>
      <c r="H214" s="5"/>
      <c r="I214" s="10"/>
      <c r="J214" s="172" t="s">
        <v>191</v>
      </c>
      <c r="K214" s="44">
        <v>162000</v>
      </c>
      <c r="L214" s="44">
        <v>162000</v>
      </c>
      <c r="M214" s="44">
        <v>162000</v>
      </c>
      <c r="N214" s="50"/>
    </row>
    <row r="215" spans="2:14" x14ac:dyDescent="0.25">
      <c r="B215" s="278"/>
      <c r="C215" s="279"/>
      <c r="D215" s="279"/>
      <c r="E215" s="279"/>
      <c r="F215" s="279"/>
      <c r="G215" s="280"/>
      <c r="H215" s="281"/>
      <c r="I215" s="282"/>
      <c r="J215" s="172" t="s">
        <v>376</v>
      </c>
      <c r="K215" s="277"/>
      <c r="L215" s="277"/>
      <c r="M215" s="277"/>
      <c r="N215" s="276"/>
    </row>
    <row r="216" spans="2:14" x14ac:dyDescent="0.25">
      <c r="B216" s="102"/>
      <c r="C216" s="103"/>
      <c r="D216" s="103"/>
      <c r="E216" s="103"/>
      <c r="F216" s="103"/>
      <c r="G216" s="104"/>
      <c r="H216" s="110"/>
      <c r="I216" s="111"/>
      <c r="J216" s="172" t="s">
        <v>425</v>
      </c>
      <c r="K216" s="190">
        <v>822031</v>
      </c>
      <c r="L216" s="190">
        <v>822031</v>
      </c>
      <c r="M216" s="190">
        <v>822031</v>
      </c>
      <c r="N216" s="109"/>
    </row>
    <row r="217" spans="2:14" x14ac:dyDescent="0.25">
      <c r="B217" s="102"/>
      <c r="C217" s="103"/>
      <c r="D217" s="103"/>
      <c r="E217" s="103"/>
      <c r="F217" s="103"/>
      <c r="G217" s="104"/>
      <c r="H217" s="110"/>
      <c r="I217" s="111"/>
      <c r="J217" s="172" t="s">
        <v>193</v>
      </c>
      <c r="K217" s="190">
        <v>46858</v>
      </c>
      <c r="L217" s="190">
        <v>47001</v>
      </c>
      <c r="M217" s="190">
        <v>47290</v>
      </c>
      <c r="N217" s="109"/>
    </row>
    <row r="218" spans="2:14" x14ac:dyDescent="0.25">
      <c r="B218" s="102"/>
      <c r="C218" s="103"/>
      <c r="D218" s="103"/>
      <c r="E218" s="103"/>
      <c r="F218" s="103"/>
      <c r="G218" s="104"/>
      <c r="H218" s="110"/>
      <c r="I218" s="111"/>
      <c r="J218" s="172" t="s">
        <v>344</v>
      </c>
      <c r="K218" s="108"/>
      <c r="L218" s="108"/>
      <c r="M218" s="108"/>
      <c r="N218" s="109"/>
    </row>
    <row r="219" spans="2:14" x14ac:dyDescent="0.25">
      <c r="B219" s="102"/>
      <c r="C219" s="103"/>
      <c r="D219" s="103"/>
      <c r="E219" s="103"/>
      <c r="F219" s="103"/>
      <c r="G219" s="104"/>
      <c r="H219" s="110"/>
      <c r="I219" s="111"/>
      <c r="J219" s="172" t="s">
        <v>195</v>
      </c>
      <c r="K219" s="108"/>
      <c r="L219" s="108"/>
      <c r="M219" s="108"/>
      <c r="N219" s="109"/>
    </row>
    <row r="220" spans="2:14" x14ac:dyDescent="0.25">
      <c r="B220" s="102"/>
      <c r="C220" s="103"/>
      <c r="D220" s="103"/>
      <c r="E220" s="103"/>
      <c r="F220" s="103"/>
      <c r="G220" s="104"/>
      <c r="H220" s="110"/>
      <c r="I220" s="111"/>
      <c r="J220" s="172" t="s">
        <v>196</v>
      </c>
      <c r="K220" s="173"/>
      <c r="L220" s="173"/>
      <c r="M220" s="173"/>
      <c r="N220" s="109"/>
    </row>
    <row r="221" spans="2:14" x14ac:dyDescent="0.25">
      <c r="B221" s="102"/>
      <c r="C221" s="103"/>
      <c r="D221" s="103"/>
      <c r="E221" s="103"/>
      <c r="F221" s="103"/>
      <c r="G221" s="104"/>
      <c r="H221" s="110"/>
      <c r="I221" s="111"/>
      <c r="J221" s="172" t="s">
        <v>343</v>
      </c>
      <c r="K221" s="108"/>
      <c r="L221" s="108"/>
      <c r="M221" s="108"/>
      <c r="N221" s="109"/>
    </row>
    <row r="222" spans="2:14" x14ac:dyDescent="0.25">
      <c r="B222" s="102"/>
      <c r="C222" s="103"/>
      <c r="D222" s="103"/>
      <c r="E222" s="103"/>
      <c r="F222" s="103"/>
      <c r="G222" s="104"/>
      <c r="H222" s="110"/>
      <c r="I222" s="111"/>
      <c r="J222" s="172" t="s">
        <v>346</v>
      </c>
      <c r="K222" s="108"/>
      <c r="L222" s="108"/>
      <c r="M222" s="108"/>
      <c r="N222" s="109"/>
    </row>
    <row r="223" spans="2:14" x14ac:dyDescent="0.25">
      <c r="B223" s="102"/>
      <c r="C223" s="103"/>
      <c r="D223" s="103"/>
      <c r="E223" s="103"/>
      <c r="F223" s="103"/>
      <c r="G223" s="104"/>
      <c r="H223" s="110"/>
      <c r="I223" s="111"/>
      <c r="J223" s="172" t="s">
        <v>347</v>
      </c>
      <c r="K223" s="108"/>
      <c r="L223" s="108"/>
      <c r="M223" s="108"/>
      <c r="N223" s="109"/>
    </row>
    <row r="224" spans="2:14" x14ac:dyDescent="0.25">
      <c r="B224" s="102"/>
      <c r="C224" s="103"/>
      <c r="D224" s="103"/>
      <c r="E224" s="103"/>
      <c r="F224" s="103"/>
      <c r="G224" s="104"/>
      <c r="H224" s="110"/>
      <c r="I224" s="111"/>
      <c r="J224" s="172" t="s">
        <v>348</v>
      </c>
      <c r="K224" s="108"/>
      <c r="L224" s="108"/>
      <c r="M224" s="108"/>
      <c r="N224" s="109"/>
    </row>
    <row r="225" spans="2:14" x14ac:dyDescent="0.25">
      <c r="B225" s="278"/>
      <c r="C225" s="279"/>
      <c r="D225" s="279"/>
      <c r="E225" s="279"/>
      <c r="F225" s="279"/>
      <c r="G225" s="280"/>
      <c r="H225" s="281"/>
      <c r="I225" s="282"/>
      <c r="J225" s="172"/>
      <c r="K225" s="277"/>
      <c r="L225" s="277"/>
      <c r="M225" s="277"/>
      <c r="N225" s="276"/>
    </row>
    <row r="226" spans="2:14" x14ac:dyDescent="0.25">
      <c r="B226" s="278"/>
      <c r="C226" s="279"/>
      <c r="D226" s="279"/>
      <c r="E226" s="279"/>
      <c r="F226" s="279"/>
      <c r="G226" s="280"/>
      <c r="H226" s="281"/>
      <c r="I226" s="282"/>
      <c r="J226" s="172"/>
      <c r="K226" s="277"/>
      <c r="L226" s="277"/>
      <c r="M226" s="277"/>
      <c r="N226" s="276"/>
    </row>
    <row r="227" spans="2:14" x14ac:dyDescent="0.25">
      <c r="B227" s="278"/>
      <c r="C227" s="279"/>
      <c r="D227" s="279"/>
      <c r="E227" s="279"/>
      <c r="F227" s="279"/>
      <c r="G227" s="280"/>
      <c r="H227" s="281"/>
      <c r="I227" s="282"/>
      <c r="J227" s="172"/>
      <c r="K227" s="277"/>
      <c r="L227" s="277"/>
      <c r="M227" s="277"/>
      <c r="N227" s="276"/>
    </row>
    <row r="228" spans="2:14" x14ac:dyDescent="0.25">
      <c r="B228" s="278"/>
      <c r="C228" s="279"/>
      <c r="D228" s="279"/>
      <c r="E228" s="279"/>
      <c r="F228" s="279"/>
      <c r="G228" s="280"/>
      <c r="H228" s="281"/>
      <c r="I228" s="282"/>
      <c r="J228" s="172"/>
      <c r="K228" s="277"/>
      <c r="L228" s="277"/>
      <c r="M228" s="277"/>
      <c r="N228" s="276"/>
    </row>
    <row r="229" spans="2:14" x14ac:dyDescent="0.25">
      <c r="B229" s="278"/>
      <c r="C229" s="279"/>
      <c r="D229" s="279"/>
      <c r="E229" s="279"/>
      <c r="F229" s="279"/>
      <c r="G229" s="280"/>
      <c r="H229" s="281"/>
      <c r="I229" s="282"/>
      <c r="J229" s="172"/>
      <c r="K229" s="277"/>
      <c r="L229" s="277"/>
      <c r="M229" s="277"/>
      <c r="N229" s="276"/>
    </row>
    <row r="230" spans="2:14" x14ac:dyDescent="0.25">
      <c r="B230" s="184"/>
      <c r="C230" s="185"/>
      <c r="D230" s="185"/>
      <c r="E230" s="185"/>
      <c r="F230" s="185"/>
      <c r="G230" s="186"/>
      <c r="H230" s="188"/>
      <c r="I230" s="189"/>
      <c r="J230" s="172"/>
      <c r="K230" s="190"/>
      <c r="L230" s="190"/>
      <c r="M230" s="190"/>
      <c r="N230" s="187"/>
    </row>
    <row r="231" spans="2:14" x14ac:dyDescent="0.25">
      <c r="B231" s="481"/>
      <c r="C231" s="482"/>
      <c r="D231" s="482"/>
      <c r="E231" s="482"/>
      <c r="F231" s="482"/>
      <c r="G231" s="483"/>
      <c r="H231" s="201"/>
      <c r="I231" s="202"/>
      <c r="J231" s="177" t="s">
        <v>355</v>
      </c>
      <c r="K231" s="192">
        <f>K232</f>
        <v>0</v>
      </c>
      <c r="L231" s="192">
        <f t="shared" ref="L231:M231" si="52">L232</f>
        <v>0</v>
      </c>
      <c r="M231" s="192">
        <f t="shared" si="52"/>
        <v>0</v>
      </c>
      <c r="N231" s="200"/>
    </row>
    <row r="232" spans="2:14" x14ac:dyDescent="0.25">
      <c r="B232" s="481"/>
      <c r="C232" s="482"/>
      <c r="D232" s="482"/>
      <c r="E232" s="482"/>
      <c r="F232" s="482"/>
      <c r="G232" s="483"/>
      <c r="H232" s="201"/>
      <c r="I232" s="202"/>
      <c r="J232" s="172" t="s">
        <v>196</v>
      </c>
      <c r="K232" s="203"/>
      <c r="L232" s="203"/>
      <c r="M232" s="203"/>
      <c r="N232" s="200"/>
    </row>
    <row r="233" spans="2:14" x14ac:dyDescent="0.25">
      <c r="B233" s="205"/>
      <c r="C233" s="206"/>
      <c r="D233" s="206"/>
      <c r="E233" s="206"/>
      <c r="F233" s="206"/>
      <c r="G233" s="207"/>
      <c r="H233" s="201"/>
      <c r="I233" s="202"/>
      <c r="J233" s="172"/>
      <c r="K233" s="203"/>
      <c r="L233" s="203"/>
      <c r="M233" s="203"/>
      <c r="N233" s="200"/>
    </row>
    <row r="234" spans="2:14" x14ac:dyDescent="0.25">
      <c r="B234" s="184"/>
      <c r="C234" s="185"/>
      <c r="D234" s="185"/>
      <c r="E234" s="185"/>
      <c r="F234" s="185"/>
      <c r="G234" s="186"/>
      <c r="H234" s="188"/>
      <c r="I234" s="189"/>
      <c r="J234" s="177" t="s">
        <v>322</v>
      </c>
      <c r="K234" s="192">
        <f>SUM(K235:K245)</f>
        <v>0</v>
      </c>
      <c r="L234" s="192">
        <f t="shared" ref="L234" si="53">SUM(L235:L245)</f>
        <v>0</v>
      </c>
      <c r="M234" s="192">
        <f t="shared" ref="M234" si="54">SUM(M235:M245)</f>
        <v>0</v>
      </c>
      <c r="N234" s="187"/>
    </row>
    <row r="235" spans="2:14" x14ac:dyDescent="0.25">
      <c r="B235" s="184"/>
      <c r="C235" s="185"/>
      <c r="D235" s="185"/>
      <c r="E235" s="185"/>
      <c r="F235" s="185"/>
      <c r="G235" s="186"/>
      <c r="H235" s="188"/>
      <c r="I235" s="189"/>
      <c r="J235" s="172" t="s">
        <v>191</v>
      </c>
      <c r="K235" s="190"/>
      <c r="L235" s="190"/>
      <c r="M235" s="190"/>
      <c r="N235" s="187"/>
    </row>
    <row r="236" spans="2:14" x14ac:dyDescent="0.25">
      <c r="B236" s="278"/>
      <c r="C236" s="279"/>
      <c r="D236" s="279"/>
      <c r="E236" s="279"/>
      <c r="F236" s="279"/>
      <c r="G236" s="280"/>
      <c r="H236" s="281"/>
      <c r="I236" s="282"/>
      <c r="J236" s="172" t="s">
        <v>376</v>
      </c>
      <c r="K236" s="277"/>
      <c r="L236" s="277"/>
      <c r="M236" s="277"/>
      <c r="N236" s="276"/>
    </row>
    <row r="237" spans="2:14" x14ac:dyDescent="0.25">
      <c r="B237" s="184"/>
      <c r="C237" s="185"/>
      <c r="D237" s="185"/>
      <c r="E237" s="185"/>
      <c r="F237" s="185"/>
      <c r="G237" s="186"/>
      <c r="H237" s="188"/>
      <c r="I237" s="189"/>
      <c r="J237" s="172" t="s">
        <v>425</v>
      </c>
      <c r="K237" s="190"/>
      <c r="L237" s="190"/>
      <c r="M237" s="190"/>
      <c r="N237" s="187"/>
    </row>
    <row r="238" spans="2:14" x14ac:dyDescent="0.25">
      <c r="B238" s="184"/>
      <c r="C238" s="185"/>
      <c r="D238" s="185"/>
      <c r="E238" s="185"/>
      <c r="F238" s="185"/>
      <c r="G238" s="186"/>
      <c r="H238" s="188"/>
      <c r="I238" s="189"/>
      <c r="J238" s="172" t="s">
        <v>193</v>
      </c>
      <c r="K238" s="190"/>
      <c r="L238" s="190"/>
      <c r="M238" s="190"/>
      <c r="N238" s="187"/>
    </row>
    <row r="239" spans="2:14" x14ac:dyDescent="0.25">
      <c r="B239" s="184"/>
      <c r="C239" s="185"/>
      <c r="D239" s="185"/>
      <c r="E239" s="185"/>
      <c r="F239" s="185"/>
      <c r="G239" s="186"/>
      <c r="H239" s="188"/>
      <c r="I239" s="189"/>
      <c r="J239" s="172" t="s">
        <v>344</v>
      </c>
      <c r="K239" s="190"/>
      <c r="L239" s="190"/>
      <c r="M239" s="190"/>
      <c r="N239" s="187"/>
    </row>
    <row r="240" spans="2:14" x14ac:dyDescent="0.25">
      <c r="B240" s="184"/>
      <c r="C240" s="185"/>
      <c r="D240" s="185"/>
      <c r="E240" s="185"/>
      <c r="F240" s="185"/>
      <c r="G240" s="186"/>
      <c r="H240" s="188"/>
      <c r="I240" s="189"/>
      <c r="J240" s="172" t="s">
        <v>195</v>
      </c>
      <c r="K240" s="190"/>
      <c r="L240" s="190"/>
      <c r="M240" s="190"/>
      <c r="N240" s="187"/>
    </row>
    <row r="241" spans="2:14" x14ac:dyDescent="0.25">
      <c r="B241" s="184"/>
      <c r="C241" s="185"/>
      <c r="D241" s="185"/>
      <c r="E241" s="185"/>
      <c r="F241" s="185"/>
      <c r="G241" s="186"/>
      <c r="H241" s="188"/>
      <c r="I241" s="189"/>
      <c r="J241" s="172" t="s">
        <v>196</v>
      </c>
      <c r="K241" s="190"/>
      <c r="L241" s="190"/>
      <c r="M241" s="190"/>
      <c r="N241" s="187"/>
    </row>
    <row r="242" spans="2:14" x14ac:dyDescent="0.25">
      <c r="B242" s="184"/>
      <c r="C242" s="185"/>
      <c r="D242" s="185"/>
      <c r="E242" s="185"/>
      <c r="F242" s="185"/>
      <c r="G242" s="186"/>
      <c r="H242" s="188"/>
      <c r="I242" s="189"/>
      <c r="J242" s="172" t="s">
        <v>343</v>
      </c>
      <c r="K242" s="190"/>
      <c r="L242" s="190"/>
      <c r="M242" s="190"/>
      <c r="N242" s="187"/>
    </row>
    <row r="243" spans="2:14" x14ac:dyDescent="0.25">
      <c r="B243" s="184"/>
      <c r="C243" s="185"/>
      <c r="D243" s="185"/>
      <c r="E243" s="185"/>
      <c r="F243" s="185"/>
      <c r="G243" s="186"/>
      <c r="H243" s="188"/>
      <c r="I243" s="189"/>
      <c r="J243" s="172" t="s">
        <v>346</v>
      </c>
      <c r="K243" s="190"/>
      <c r="L243" s="190"/>
      <c r="M243" s="190"/>
      <c r="N243" s="187"/>
    </row>
    <row r="244" spans="2:14" x14ac:dyDescent="0.25">
      <c r="B244" s="184"/>
      <c r="C244" s="185"/>
      <c r="D244" s="185"/>
      <c r="E244" s="185"/>
      <c r="F244" s="185"/>
      <c r="G244" s="186"/>
      <c r="H244" s="188"/>
      <c r="I244" s="189"/>
      <c r="J244" s="172" t="s">
        <v>347</v>
      </c>
      <c r="K244" s="190"/>
      <c r="L244" s="190"/>
      <c r="M244" s="190"/>
      <c r="N244" s="187"/>
    </row>
    <row r="245" spans="2:14" x14ac:dyDescent="0.25">
      <c r="B245" s="184"/>
      <c r="C245" s="185"/>
      <c r="D245" s="185"/>
      <c r="E245" s="185"/>
      <c r="F245" s="185"/>
      <c r="G245" s="186"/>
      <c r="H245" s="188"/>
      <c r="I245" s="189"/>
      <c r="J245" s="172" t="s">
        <v>348</v>
      </c>
      <c r="K245" s="190"/>
      <c r="L245" s="190"/>
      <c r="M245" s="190"/>
      <c r="N245" s="187"/>
    </row>
    <row r="246" spans="2:14" x14ac:dyDescent="0.25">
      <c r="B246" s="278"/>
      <c r="C246" s="279"/>
      <c r="D246" s="279"/>
      <c r="E246" s="279"/>
      <c r="F246" s="279"/>
      <c r="G246" s="280"/>
      <c r="H246" s="281"/>
      <c r="I246" s="282"/>
      <c r="J246" s="172"/>
      <c r="K246" s="277"/>
      <c r="L246" s="277"/>
      <c r="M246" s="277"/>
      <c r="N246" s="276"/>
    </row>
    <row r="247" spans="2:14" x14ac:dyDescent="0.25">
      <c r="B247" s="278"/>
      <c r="C247" s="279"/>
      <c r="D247" s="279"/>
      <c r="E247" s="279"/>
      <c r="F247" s="279"/>
      <c r="G247" s="280"/>
      <c r="H247" s="281"/>
      <c r="I247" s="282"/>
      <c r="J247" s="172"/>
      <c r="K247" s="277"/>
      <c r="L247" s="277"/>
      <c r="M247" s="277"/>
      <c r="N247" s="276"/>
    </row>
    <row r="248" spans="2:14" x14ac:dyDescent="0.25">
      <c r="B248" s="278"/>
      <c r="C248" s="279"/>
      <c r="D248" s="279"/>
      <c r="E248" s="279"/>
      <c r="F248" s="279"/>
      <c r="G248" s="280"/>
      <c r="H248" s="281"/>
      <c r="I248" s="282"/>
      <c r="J248" s="172"/>
      <c r="K248" s="277"/>
      <c r="L248" s="277"/>
      <c r="M248" s="277"/>
      <c r="N248" s="276"/>
    </row>
    <row r="249" spans="2:14" x14ac:dyDescent="0.25">
      <c r="B249" s="278"/>
      <c r="C249" s="279"/>
      <c r="D249" s="279"/>
      <c r="E249" s="279"/>
      <c r="F249" s="279"/>
      <c r="G249" s="280"/>
      <c r="H249" s="281"/>
      <c r="I249" s="282"/>
      <c r="J249" s="172"/>
      <c r="K249" s="277"/>
      <c r="L249" s="277"/>
      <c r="M249" s="277"/>
      <c r="N249" s="276"/>
    </row>
    <row r="250" spans="2:14" x14ac:dyDescent="0.25">
      <c r="B250" s="278"/>
      <c r="C250" s="279"/>
      <c r="D250" s="279"/>
      <c r="E250" s="279"/>
      <c r="F250" s="279"/>
      <c r="G250" s="280"/>
      <c r="H250" s="281"/>
      <c r="I250" s="282"/>
      <c r="J250" s="172"/>
      <c r="K250" s="277"/>
      <c r="L250" s="277"/>
      <c r="M250" s="277"/>
      <c r="N250" s="276"/>
    </row>
    <row r="251" spans="2:14" x14ac:dyDescent="0.25">
      <c r="B251" s="278"/>
      <c r="C251" s="279"/>
      <c r="D251" s="279"/>
      <c r="E251" s="279"/>
      <c r="F251" s="279"/>
      <c r="G251" s="280"/>
      <c r="H251" s="281"/>
      <c r="I251" s="282"/>
      <c r="J251" s="172"/>
      <c r="K251" s="277"/>
      <c r="L251" s="277"/>
      <c r="M251" s="277"/>
      <c r="N251" s="276"/>
    </row>
    <row r="252" spans="2:14" x14ac:dyDescent="0.25">
      <c r="B252" s="184"/>
      <c r="C252" s="185"/>
      <c r="D252" s="185"/>
      <c r="E252" s="185"/>
      <c r="F252" s="185"/>
      <c r="G252" s="186"/>
      <c r="H252" s="188"/>
      <c r="I252" s="189"/>
      <c r="J252" s="172"/>
      <c r="K252" s="190"/>
      <c r="L252" s="190"/>
      <c r="M252" s="190"/>
      <c r="N252" s="187"/>
    </row>
    <row r="253" spans="2:14" x14ac:dyDescent="0.25">
      <c r="B253" s="184"/>
      <c r="C253" s="185"/>
      <c r="D253" s="185"/>
      <c r="E253" s="185"/>
      <c r="F253" s="185"/>
      <c r="G253" s="186"/>
      <c r="H253" s="188"/>
      <c r="I253" s="189"/>
      <c r="J253" s="177" t="s">
        <v>325</v>
      </c>
      <c r="K253" s="192">
        <f>K255+K256+K254</f>
        <v>11553477</v>
      </c>
      <c r="L253" s="192">
        <f t="shared" ref="L253:M253" si="55">L255+L256+L254</f>
        <v>11553477</v>
      </c>
      <c r="M253" s="192">
        <f t="shared" si="55"/>
        <v>11553477</v>
      </c>
      <c r="N253" s="187"/>
    </row>
    <row r="254" spans="2:14" x14ac:dyDescent="0.25">
      <c r="B254" s="316"/>
      <c r="C254" s="317"/>
      <c r="D254" s="317"/>
      <c r="E254" s="317"/>
      <c r="F254" s="317"/>
      <c r="G254" s="318"/>
      <c r="H254" s="319"/>
      <c r="I254" s="320"/>
      <c r="J254" s="172" t="s">
        <v>191</v>
      </c>
      <c r="K254" s="315">
        <v>9297520</v>
      </c>
      <c r="L254" s="315">
        <v>9297520</v>
      </c>
      <c r="M254" s="315">
        <v>9297520</v>
      </c>
      <c r="N254" s="313"/>
    </row>
    <row r="255" spans="2:14" x14ac:dyDescent="0.25">
      <c r="B255" s="184"/>
      <c r="C255" s="185"/>
      <c r="D255" s="185"/>
      <c r="E255" s="185"/>
      <c r="F255" s="185"/>
      <c r="G255" s="186"/>
      <c r="H255" s="188"/>
      <c r="I255" s="189"/>
      <c r="J255" s="172" t="s">
        <v>425</v>
      </c>
      <c r="K255" s="190">
        <v>1623557</v>
      </c>
      <c r="L255" s="190">
        <v>1623557</v>
      </c>
      <c r="M255" s="190">
        <v>1623557</v>
      </c>
      <c r="N255" s="187"/>
    </row>
    <row r="256" spans="2:14" x14ac:dyDescent="0.25">
      <c r="B256" s="184"/>
      <c r="C256" s="185"/>
      <c r="D256" s="185"/>
      <c r="E256" s="185"/>
      <c r="F256" s="185"/>
      <c r="G256" s="186"/>
      <c r="H256" s="188"/>
      <c r="I256" s="189"/>
      <c r="J256" s="172" t="s">
        <v>194</v>
      </c>
      <c r="K256" s="190">
        <v>632400</v>
      </c>
      <c r="L256" s="190">
        <v>632400</v>
      </c>
      <c r="M256" s="190">
        <v>632400</v>
      </c>
      <c r="N256" s="187"/>
    </row>
    <row r="257" spans="2:14" x14ac:dyDescent="0.25">
      <c r="B257" s="184"/>
      <c r="C257" s="185"/>
      <c r="D257" s="185"/>
      <c r="E257" s="185"/>
      <c r="F257" s="185"/>
      <c r="G257" s="186"/>
      <c r="H257" s="188"/>
      <c r="I257" s="189"/>
      <c r="J257" s="172"/>
      <c r="K257" s="190"/>
      <c r="L257" s="190"/>
      <c r="M257" s="190"/>
      <c r="N257" s="187"/>
    </row>
    <row r="258" spans="2:14" x14ac:dyDescent="0.25">
      <c r="B258" s="184"/>
      <c r="C258" s="185"/>
      <c r="D258" s="185"/>
      <c r="E258" s="185"/>
      <c r="F258" s="185"/>
      <c r="G258" s="186"/>
      <c r="H258" s="188"/>
      <c r="I258" s="189"/>
      <c r="J258" s="193" t="s">
        <v>324</v>
      </c>
      <c r="K258" s="192">
        <f>SUM(K259:K269)</f>
        <v>25067.200000000001</v>
      </c>
      <c r="L258" s="192">
        <f t="shared" ref="L258:M258" si="56">SUM(L259:L269)</f>
        <v>25067.200000000001</v>
      </c>
      <c r="M258" s="192">
        <f t="shared" si="56"/>
        <v>25067.200000000001</v>
      </c>
      <c r="N258" s="187"/>
    </row>
    <row r="259" spans="2:14" x14ac:dyDescent="0.25">
      <c r="B259" s="184"/>
      <c r="C259" s="185"/>
      <c r="D259" s="185"/>
      <c r="E259" s="185"/>
      <c r="F259" s="185"/>
      <c r="G259" s="186"/>
      <c r="H259" s="188"/>
      <c r="I259" s="189"/>
      <c r="J259" s="172" t="s">
        <v>191</v>
      </c>
      <c r="K259" s="190">
        <v>25067.200000000001</v>
      </c>
      <c r="L259" s="190">
        <v>25067.200000000001</v>
      </c>
      <c r="M259" s="190">
        <v>25067.200000000001</v>
      </c>
      <c r="N259" s="187"/>
    </row>
    <row r="260" spans="2:14" x14ac:dyDescent="0.25">
      <c r="B260" s="278"/>
      <c r="C260" s="279"/>
      <c r="D260" s="279"/>
      <c r="E260" s="279"/>
      <c r="F260" s="279"/>
      <c r="G260" s="280"/>
      <c r="H260" s="281"/>
      <c r="I260" s="282"/>
      <c r="J260" s="172" t="s">
        <v>376</v>
      </c>
      <c r="K260" s="277"/>
      <c r="L260" s="277"/>
      <c r="M260" s="277"/>
      <c r="N260" s="276"/>
    </row>
    <row r="261" spans="2:14" x14ac:dyDescent="0.25">
      <c r="B261" s="184"/>
      <c r="C261" s="185"/>
      <c r="D261" s="185"/>
      <c r="E261" s="185"/>
      <c r="F261" s="185"/>
      <c r="G261" s="186"/>
      <c r="H261" s="188"/>
      <c r="I261" s="189"/>
      <c r="J261" s="172" t="s">
        <v>425</v>
      </c>
      <c r="K261" s="190"/>
      <c r="L261" s="190"/>
      <c r="M261" s="190"/>
      <c r="N261" s="187"/>
    </row>
    <row r="262" spans="2:14" x14ac:dyDescent="0.25">
      <c r="B262" s="184"/>
      <c r="C262" s="185"/>
      <c r="D262" s="185"/>
      <c r="E262" s="185"/>
      <c r="F262" s="185"/>
      <c r="G262" s="186"/>
      <c r="H262" s="188"/>
      <c r="I262" s="189"/>
      <c r="J262" s="172" t="s">
        <v>193</v>
      </c>
      <c r="K262" s="190"/>
      <c r="L262" s="190"/>
      <c r="M262" s="190"/>
      <c r="N262" s="187"/>
    </row>
    <row r="263" spans="2:14" x14ac:dyDescent="0.25">
      <c r="B263" s="184"/>
      <c r="C263" s="185"/>
      <c r="D263" s="185"/>
      <c r="E263" s="185"/>
      <c r="F263" s="185"/>
      <c r="G263" s="186"/>
      <c r="H263" s="188"/>
      <c r="I263" s="189"/>
      <c r="J263" s="172" t="s">
        <v>344</v>
      </c>
      <c r="K263" s="190"/>
      <c r="L263" s="190"/>
      <c r="M263" s="190"/>
      <c r="N263" s="187"/>
    </row>
    <row r="264" spans="2:14" x14ac:dyDescent="0.25">
      <c r="B264" s="184"/>
      <c r="C264" s="185"/>
      <c r="D264" s="185"/>
      <c r="E264" s="185"/>
      <c r="F264" s="185"/>
      <c r="G264" s="186"/>
      <c r="H264" s="188"/>
      <c r="I264" s="189"/>
      <c r="J264" s="172" t="s">
        <v>195</v>
      </c>
      <c r="K264" s="190"/>
      <c r="L264" s="190"/>
      <c r="M264" s="190"/>
      <c r="N264" s="187"/>
    </row>
    <row r="265" spans="2:14" x14ac:dyDescent="0.25">
      <c r="B265" s="184"/>
      <c r="C265" s="185"/>
      <c r="D265" s="185"/>
      <c r="E265" s="185"/>
      <c r="F265" s="185"/>
      <c r="G265" s="186"/>
      <c r="H265" s="188"/>
      <c r="I265" s="189"/>
      <c r="J265" s="172" t="s">
        <v>196</v>
      </c>
      <c r="K265" s="190"/>
      <c r="L265" s="190"/>
      <c r="M265" s="190"/>
      <c r="N265" s="187"/>
    </row>
    <row r="266" spans="2:14" x14ac:dyDescent="0.25">
      <c r="B266" s="184"/>
      <c r="C266" s="185"/>
      <c r="D266" s="185"/>
      <c r="E266" s="185"/>
      <c r="F266" s="185"/>
      <c r="G266" s="186"/>
      <c r="H266" s="188"/>
      <c r="I266" s="189"/>
      <c r="J266" s="172" t="s">
        <v>343</v>
      </c>
      <c r="K266" s="190"/>
      <c r="L266" s="190"/>
      <c r="M266" s="190"/>
      <c r="N266" s="187"/>
    </row>
    <row r="267" spans="2:14" x14ac:dyDescent="0.25">
      <c r="B267" s="184"/>
      <c r="C267" s="185"/>
      <c r="D267" s="185"/>
      <c r="E267" s="185"/>
      <c r="F267" s="185"/>
      <c r="G267" s="186"/>
      <c r="H267" s="188"/>
      <c r="I267" s="189"/>
      <c r="J267" s="172" t="s">
        <v>346</v>
      </c>
      <c r="K267" s="190"/>
      <c r="L267" s="190"/>
      <c r="M267" s="190"/>
      <c r="N267" s="187"/>
    </row>
    <row r="268" spans="2:14" x14ac:dyDescent="0.25">
      <c r="B268" s="102"/>
      <c r="C268" s="103"/>
      <c r="D268" s="103"/>
      <c r="E268" s="103"/>
      <c r="F268" s="103"/>
      <c r="G268" s="104"/>
      <c r="H268" s="110"/>
      <c r="I268" s="111"/>
      <c r="J268" s="172" t="s">
        <v>347</v>
      </c>
      <c r="K268" s="108"/>
      <c r="L268" s="108"/>
      <c r="M268" s="108"/>
      <c r="N268" s="109"/>
    </row>
    <row r="269" spans="2:14" x14ac:dyDescent="0.25">
      <c r="B269" s="102"/>
      <c r="C269" s="103"/>
      <c r="D269" s="103"/>
      <c r="E269" s="103"/>
      <c r="F269" s="103"/>
      <c r="G269" s="104"/>
      <c r="H269" s="110"/>
      <c r="I269" s="111"/>
      <c r="J269" s="172" t="s">
        <v>348</v>
      </c>
      <c r="K269" s="108"/>
      <c r="L269" s="108"/>
      <c r="M269" s="108"/>
      <c r="N269" s="109"/>
    </row>
    <row r="270" spans="2:14" x14ac:dyDescent="0.25">
      <c r="B270" s="278"/>
      <c r="C270" s="279"/>
      <c r="D270" s="279"/>
      <c r="E270" s="279"/>
      <c r="F270" s="279"/>
      <c r="G270" s="280"/>
      <c r="H270" s="281"/>
      <c r="I270" s="282"/>
      <c r="J270" s="172"/>
      <c r="K270" s="277"/>
      <c r="L270" s="277"/>
      <c r="M270" s="277"/>
      <c r="N270" s="276"/>
    </row>
    <row r="271" spans="2:14" x14ac:dyDescent="0.25">
      <c r="B271" s="278"/>
      <c r="C271" s="279"/>
      <c r="D271" s="279"/>
      <c r="E271" s="279"/>
      <c r="F271" s="279"/>
      <c r="G271" s="280"/>
      <c r="H271" s="281"/>
      <c r="I271" s="282"/>
      <c r="J271" s="172"/>
      <c r="K271" s="277"/>
      <c r="L271" s="277"/>
      <c r="M271" s="277"/>
      <c r="N271" s="276"/>
    </row>
    <row r="272" spans="2:14" x14ac:dyDescent="0.25">
      <c r="B272" s="278"/>
      <c r="C272" s="279"/>
      <c r="D272" s="279"/>
      <c r="E272" s="279"/>
      <c r="F272" s="279"/>
      <c r="G272" s="280"/>
      <c r="H272" s="281"/>
      <c r="I272" s="282"/>
      <c r="J272" s="172"/>
      <c r="K272" s="277"/>
      <c r="L272" s="277"/>
      <c r="M272" s="277"/>
      <c r="N272" s="276"/>
    </row>
    <row r="273" spans="2:14" x14ac:dyDescent="0.25">
      <c r="B273" s="278"/>
      <c r="C273" s="279"/>
      <c r="D273" s="279"/>
      <c r="E273" s="279"/>
      <c r="F273" s="279"/>
      <c r="G273" s="280"/>
      <c r="H273" s="281"/>
      <c r="I273" s="282"/>
      <c r="J273" s="172"/>
      <c r="K273" s="277"/>
      <c r="L273" s="277"/>
      <c r="M273" s="277"/>
      <c r="N273" s="276"/>
    </row>
    <row r="274" spans="2:14" x14ac:dyDescent="0.25">
      <c r="B274" s="278"/>
      <c r="C274" s="279"/>
      <c r="D274" s="279"/>
      <c r="E274" s="279"/>
      <c r="F274" s="279"/>
      <c r="G274" s="280"/>
      <c r="H274" s="281"/>
      <c r="I274" s="282"/>
      <c r="J274" s="172"/>
      <c r="K274" s="277"/>
      <c r="L274" s="277"/>
      <c r="M274" s="277"/>
      <c r="N274" s="276"/>
    </row>
    <row r="275" spans="2:14" x14ac:dyDescent="0.25">
      <c r="B275" s="184"/>
      <c r="C275" s="185"/>
      <c r="D275" s="185"/>
      <c r="E275" s="185"/>
      <c r="F275" s="185"/>
      <c r="G275" s="186"/>
      <c r="H275" s="188"/>
      <c r="I275" s="189"/>
      <c r="J275" s="172"/>
      <c r="K275" s="190"/>
      <c r="L275" s="190"/>
      <c r="M275" s="190"/>
      <c r="N275" s="187"/>
    </row>
    <row r="276" spans="2:14" x14ac:dyDescent="0.25">
      <c r="B276" s="184"/>
      <c r="C276" s="185"/>
      <c r="D276" s="185"/>
      <c r="E276" s="185"/>
      <c r="F276" s="185"/>
      <c r="G276" s="186"/>
      <c r="H276" s="188"/>
      <c r="I276" s="189"/>
      <c r="J276" s="193" t="s">
        <v>427</v>
      </c>
      <c r="K276" s="192">
        <f>SUM(K277:K287)</f>
        <v>93307</v>
      </c>
      <c r="L276" s="192">
        <f t="shared" ref="L276" si="57">SUM(L277:L287)</f>
        <v>93307</v>
      </c>
      <c r="M276" s="192">
        <f t="shared" ref="M276" si="58">SUM(M277:M287)</f>
        <v>93307</v>
      </c>
      <c r="N276" s="187"/>
    </row>
    <row r="277" spans="2:14" x14ac:dyDescent="0.25">
      <c r="B277" s="184"/>
      <c r="C277" s="185"/>
      <c r="D277" s="185"/>
      <c r="E277" s="185"/>
      <c r="F277" s="185"/>
      <c r="G277" s="186"/>
      <c r="H277" s="188"/>
      <c r="I277" s="189"/>
      <c r="J277" s="172" t="s">
        <v>191</v>
      </c>
      <c r="K277" s="190">
        <v>93307</v>
      </c>
      <c r="L277" s="190">
        <v>93307</v>
      </c>
      <c r="M277" s="190">
        <v>93307</v>
      </c>
      <c r="N277" s="187"/>
    </row>
    <row r="278" spans="2:14" x14ac:dyDescent="0.25">
      <c r="B278" s="278"/>
      <c r="C278" s="279"/>
      <c r="D278" s="279"/>
      <c r="E278" s="279"/>
      <c r="F278" s="279"/>
      <c r="G278" s="280"/>
      <c r="H278" s="281"/>
      <c r="I278" s="282"/>
      <c r="J278" s="172" t="s">
        <v>377</v>
      </c>
      <c r="K278" s="277"/>
      <c r="L278" s="277"/>
      <c r="M278" s="277"/>
      <c r="N278" s="276"/>
    </row>
    <row r="279" spans="2:14" x14ac:dyDescent="0.25">
      <c r="B279" s="184"/>
      <c r="C279" s="185"/>
      <c r="D279" s="185"/>
      <c r="E279" s="185"/>
      <c r="F279" s="185"/>
      <c r="G279" s="186"/>
      <c r="H279" s="188"/>
      <c r="I279" s="189"/>
      <c r="J279" s="172" t="s">
        <v>425</v>
      </c>
      <c r="K279" s="190"/>
      <c r="L279" s="190"/>
      <c r="M279" s="190"/>
      <c r="N279" s="187"/>
    </row>
    <row r="280" spans="2:14" x14ac:dyDescent="0.25">
      <c r="B280" s="184"/>
      <c r="C280" s="185"/>
      <c r="D280" s="185"/>
      <c r="E280" s="185"/>
      <c r="F280" s="185"/>
      <c r="G280" s="186"/>
      <c r="H280" s="188"/>
      <c r="I280" s="189"/>
      <c r="J280" s="172" t="s">
        <v>193</v>
      </c>
      <c r="K280" s="190"/>
      <c r="L280" s="190"/>
      <c r="M280" s="190"/>
      <c r="N280" s="187"/>
    </row>
    <row r="281" spans="2:14" x14ac:dyDescent="0.25">
      <c r="B281" s="184"/>
      <c r="C281" s="185"/>
      <c r="D281" s="185"/>
      <c r="E281" s="185"/>
      <c r="F281" s="185"/>
      <c r="G281" s="186"/>
      <c r="H281" s="188"/>
      <c r="I281" s="189"/>
      <c r="J281" s="172" t="s">
        <v>344</v>
      </c>
      <c r="K281" s="190"/>
      <c r="L281" s="190"/>
      <c r="M281" s="190"/>
      <c r="N281" s="187"/>
    </row>
    <row r="282" spans="2:14" x14ac:dyDescent="0.25">
      <c r="B282" s="184"/>
      <c r="C282" s="185"/>
      <c r="D282" s="185"/>
      <c r="E282" s="185"/>
      <c r="F282" s="185"/>
      <c r="G282" s="186"/>
      <c r="H282" s="188"/>
      <c r="I282" s="189"/>
      <c r="J282" s="172" t="s">
        <v>195</v>
      </c>
      <c r="K282" s="190"/>
      <c r="L282" s="190"/>
      <c r="M282" s="190"/>
      <c r="N282" s="187"/>
    </row>
    <row r="283" spans="2:14" x14ac:dyDescent="0.25">
      <c r="B283" s="184"/>
      <c r="C283" s="185"/>
      <c r="D283" s="185"/>
      <c r="E283" s="185"/>
      <c r="F283" s="185"/>
      <c r="G283" s="186"/>
      <c r="H283" s="188"/>
      <c r="I283" s="189"/>
      <c r="J283" s="172" t="s">
        <v>196</v>
      </c>
      <c r="K283" s="190"/>
      <c r="L283" s="190"/>
      <c r="M283" s="190"/>
      <c r="N283" s="187"/>
    </row>
    <row r="284" spans="2:14" x14ac:dyDescent="0.25">
      <c r="B284" s="184"/>
      <c r="C284" s="185"/>
      <c r="D284" s="185"/>
      <c r="E284" s="185"/>
      <c r="F284" s="185"/>
      <c r="G284" s="186"/>
      <c r="H284" s="188"/>
      <c r="I284" s="189"/>
      <c r="J284" s="172" t="s">
        <v>343</v>
      </c>
      <c r="K284" s="190"/>
      <c r="L284" s="190"/>
      <c r="M284" s="190"/>
      <c r="N284" s="187"/>
    </row>
    <row r="285" spans="2:14" x14ac:dyDescent="0.25">
      <c r="B285" s="184"/>
      <c r="C285" s="185"/>
      <c r="D285" s="185"/>
      <c r="E285" s="185"/>
      <c r="F285" s="185"/>
      <c r="G285" s="186"/>
      <c r="H285" s="188"/>
      <c r="I285" s="189"/>
      <c r="J285" s="172" t="s">
        <v>346</v>
      </c>
      <c r="K285" s="190"/>
      <c r="L285" s="190"/>
      <c r="M285" s="190"/>
      <c r="N285" s="187"/>
    </row>
    <row r="286" spans="2:14" x14ac:dyDescent="0.25">
      <c r="B286" s="184"/>
      <c r="C286" s="185"/>
      <c r="D286" s="185"/>
      <c r="E286" s="185"/>
      <c r="F286" s="185"/>
      <c r="G286" s="186"/>
      <c r="H286" s="188"/>
      <c r="I286" s="189"/>
      <c r="J286" s="172" t="s">
        <v>347</v>
      </c>
      <c r="K286" s="190"/>
      <c r="L286" s="190"/>
      <c r="M286" s="190"/>
      <c r="N286" s="187"/>
    </row>
    <row r="287" spans="2:14" x14ac:dyDescent="0.25">
      <c r="B287" s="184"/>
      <c r="C287" s="185"/>
      <c r="D287" s="185"/>
      <c r="E287" s="185"/>
      <c r="F287" s="185"/>
      <c r="G287" s="186"/>
      <c r="H287" s="188"/>
      <c r="I287" s="189"/>
      <c r="J287" s="172" t="s">
        <v>348</v>
      </c>
      <c r="K287" s="190"/>
      <c r="L287" s="190"/>
      <c r="M287" s="190"/>
      <c r="N287" s="187"/>
    </row>
    <row r="288" spans="2:14" x14ac:dyDescent="0.25">
      <c r="B288" s="278"/>
      <c r="C288" s="279"/>
      <c r="D288" s="279"/>
      <c r="E288" s="279"/>
      <c r="F288" s="279"/>
      <c r="G288" s="280"/>
      <c r="H288" s="281"/>
      <c r="I288" s="282"/>
      <c r="J288" s="172"/>
      <c r="K288" s="277"/>
      <c r="L288" s="277"/>
      <c r="M288" s="277"/>
      <c r="N288" s="276"/>
    </row>
    <row r="289" spans="2:14" x14ac:dyDescent="0.25">
      <c r="B289" s="278"/>
      <c r="C289" s="279"/>
      <c r="D289" s="279"/>
      <c r="E289" s="279"/>
      <c r="F289" s="279"/>
      <c r="G289" s="280"/>
      <c r="H289" s="281"/>
      <c r="I289" s="282"/>
      <c r="J289" s="172"/>
      <c r="K289" s="277"/>
      <c r="L289" s="277"/>
      <c r="M289" s="277"/>
      <c r="N289" s="276"/>
    </row>
    <row r="290" spans="2:14" x14ac:dyDescent="0.25">
      <c r="B290" s="278"/>
      <c r="C290" s="279"/>
      <c r="D290" s="279"/>
      <c r="E290" s="279"/>
      <c r="F290" s="279"/>
      <c r="G290" s="280"/>
      <c r="H290" s="281"/>
      <c r="I290" s="282"/>
      <c r="J290" s="172"/>
      <c r="K290" s="277"/>
      <c r="L290" s="277"/>
      <c r="M290" s="277"/>
      <c r="N290" s="276"/>
    </row>
    <row r="291" spans="2:14" x14ac:dyDescent="0.25">
      <c r="B291" s="278"/>
      <c r="C291" s="279"/>
      <c r="D291" s="279"/>
      <c r="E291" s="279"/>
      <c r="F291" s="279"/>
      <c r="G291" s="280"/>
      <c r="H291" s="281"/>
      <c r="I291" s="282"/>
      <c r="J291" s="172"/>
      <c r="K291" s="277"/>
      <c r="L291" s="277"/>
      <c r="M291" s="277"/>
      <c r="N291" s="276"/>
    </row>
    <row r="292" spans="2:14" ht="17.25" customHeight="1" x14ac:dyDescent="0.25">
      <c r="B292" s="278"/>
      <c r="C292" s="279"/>
      <c r="D292" s="279"/>
      <c r="E292" s="279"/>
      <c r="F292" s="279"/>
      <c r="G292" s="280"/>
      <c r="H292" s="281"/>
      <c r="I292" s="282"/>
      <c r="J292" s="172"/>
      <c r="K292" s="277"/>
      <c r="L292" s="277"/>
      <c r="M292" s="277"/>
      <c r="N292" s="276"/>
    </row>
    <row r="293" spans="2:14" x14ac:dyDescent="0.25">
      <c r="B293" s="184"/>
      <c r="C293" s="185"/>
      <c r="D293" s="185"/>
      <c r="E293" s="185"/>
      <c r="F293" s="185"/>
      <c r="G293" s="186"/>
      <c r="H293" s="188"/>
      <c r="I293" s="189"/>
      <c r="J293" s="172"/>
      <c r="K293" s="190"/>
      <c r="L293" s="190"/>
      <c r="M293" s="190"/>
      <c r="N293" s="187"/>
    </row>
    <row r="294" spans="2:14" x14ac:dyDescent="0.25">
      <c r="B294" s="184"/>
      <c r="C294" s="185"/>
      <c r="D294" s="185"/>
      <c r="E294" s="185"/>
      <c r="F294" s="185"/>
      <c r="G294" s="186"/>
      <c r="H294" s="188"/>
      <c r="I294" s="189"/>
      <c r="J294" s="193" t="s">
        <v>323</v>
      </c>
      <c r="K294" s="192">
        <f>SUM(K295:K306)</f>
        <v>622933.19999999995</v>
      </c>
      <c r="L294" s="192">
        <f t="shared" ref="L294:M294" si="59">SUM(L295:L306)</f>
        <v>382933.2</v>
      </c>
      <c r="M294" s="192">
        <f t="shared" si="59"/>
        <v>382933.2</v>
      </c>
      <c r="N294" s="187"/>
    </row>
    <row r="295" spans="2:14" x14ac:dyDescent="0.25">
      <c r="B295" s="184"/>
      <c r="C295" s="185"/>
      <c r="D295" s="185"/>
      <c r="E295" s="185"/>
      <c r="F295" s="185"/>
      <c r="G295" s="186"/>
      <c r="H295" s="188"/>
      <c r="I295" s="189"/>
      <c r="J295" s="172" t="s">
        <v>191</v>
      </c>
      <c r="K295" s="190">
        <v>44293.2</v>
      </c>
      <c r="L295" s="190">
        <v>44293.2</v>
      </c>
      <c r="M295" s="190">
        <v>44293.2</v>
      </c>
      <c r="N295" s="187"/>
    </row>
    <row r="296" spans="2:14" x14ac:dyDescent="0.25">
      <c r="B296" s="278"/>
      <c r="C296" s="279"/>
      <c r="D296" s="279"/>
      <c r="E296" s="279"/>
      <c r="F296" s="279"/>
      <c r="G296" s="280"/>
      <c r="H296" s="281"/>
      <c r="I296" s="282"/>
      <c r="J296" s="172" t="s">
        <v>376</v>
      </c>
      <c r="K296" s="277"/>
      <c r="L296" s="277"/>
      <c r="M296" s="277"/>
      <c r="N296" s="276"/>
    </row>
    <row r="297" spans="2:14" x14ac:dyDescent="0.25">
      <c r="B297" s="184"/>
      <c r="C297" s="185"/>
      <c r="D297" s="185"/>
      <c r="E297" s="185"/>
      <c r="F297" s="185"/>
      <c r="G297" s="186"/>
      <c r="H297" s="188"/>
      <c r="I297" s="189"/>
      <c r="J297" s="172" t="s">
        <v>425</v>
      </c>
      <c r="K297" s="190">
        <v>122400</v>
      </c>
      <c r="L297" s="190">
        <v>122400</v>
      </c>
      <c r="M297" s="190">
        <v>122400</v>
      </c>
      <c r="N297" s="187"/>
    </row>
    <row r="298" spans="2:14" x14ac:dyDescent="0.25">
      <c r="B298" s="184"/>
      <c r="C298" s="185"/>
      <c r="D298" s="185"/>
      <c r="E298" s="185"/>
      <c r="F298" s="185"/>
      <c r="G298" s="186"/>
      <c r="H298" s="188"/>
      <c r="I298" s="189"/>
      <c r="J298" s="172" t="s">
        <v>193</v>
      </c>
      <c r="K298" s="190">
        <v>216240</v>
      </c>
      <c r="L298" s="190">
        <v>216240</v>
      </c>
      <c r="M298" s="190">
        <v>216240</v>
      </c>
      <c r="N298" s="187"/>
    </row>
    <row r="299" spans="2:14" x14ac:dyDescent="0.25">
      <c r="B299" s="184"/>
      <c r="C299" s="185"/>
      <c r="D299" s="185"/>
      <c r="E299" s="185"/>
      <c r="F299" s="185"/>
      <c r="G299" s="186"/>
      <c r="H299" s="188"/>
      <c r="I299" s="189"/>
      <c r="J299" s="172" t="s">
        <v>344</v>
      </c>
      <c r="K299" s="190"/>
      <c r="L299" s="190"/>
      <c r="M299" s="190"/>
      <c r="N299" s="187"/>
    </row>
    <row r="300" spans="2:14" x14ac:dyDescent="0.25">
      <c r="B300" s="184"/>
      <c r="C300" s="185"/>
      <c r="D300" s="185"/>
      <c r="E300" s="185"/>
      <c r="F300" s="185"/>
      <c r="G300" s="186"/>
      <c r="H300" s="188"/>
      <c r="I300" s="189"/>
      <c r="J300" s="172" t="s">
        <v>345</v>
      </c>
      <c r="K300" s="190"/>
      <c r="L300" s="190"/>
      <c r="M300" s="190"/>
      <c r="N300" s="187"/>
    </row>
    <row r="301" spans="2:14" x14ac:dyDescent="0.25">
      <c r="B301" s="184"/>
      <c r="C301" s="185"/>
      <c r="D301" s="185"/>
      <c r="E301" s="185"/>
      <c r="F301" s="185"/>
      <c r="G301" s="186"/>
      <c r="H301" s="188"/>
      <c r="I301" s="189"/>
      <c r="J301" s="172" t="s">
        <v>196</v>
      </c>
      <c r="K301" s="190"/>
      <c r="L301" s="190"/>
      <c r="M301" s="190"/>
      <c r="N301" s="187"/>
    </row>
    <row r="302" spans="2:14" x14ac:dyDescent="0.25">
      <c r="B302" s="184"/>
      <c r="C302" s="185"/>
      <c r="D302" s="185"/>
      <c r="E302" s="185"/>
      <c r="F302" s="185"/>
      <c r="G302" s="186"/>
      <c r="H302" s="188"/>
      <c r="I302" s="189"/>
      <c r="J302" s="172" t="s">
        <v>343</v>
      </c>
      <c r="K302" s="190"/>
      <c r="L302" s="190"/>
      <c r="M302" s="190"/>
      <c r="N302" s="187"/>
    </row>
    <row r="303" spans="2:14" x14ac:dyDescent="0.25">
      <c r="B303" s="102"/>
      <c r="C303" s="103"/>
      <c r="D303" s="103"/>
      <c r="E303" s="103"/>
      <c r="F303" s="103"/>
      <c r="G303" s="104"/>
      <c r="H303" s="110"/>
      <c r="I303" s="111"/>
      <c r="J303" s="172" t="s">
        <v>346</v>
      </c>
      <c r="K303" s="190"/>
      <c r="L303" s="190"/>
      <c r="M303" s="190"/>
      <c r="N303" s="109"/>
    </row>
    <row r="304" spans="2:14" x14ac:dyDescent="0.25">
      <c r="B304" s="102"/>
      <c r="C304" s="103"/>
      <c r="D304" s="103"/>
      <c r="E304" s="103"/>
      <c r="F304" s="103"/>
      <c r="G304" s="104"/>
      <c r="H304" s="110"/>
      <c r="I304" s="111"/>
      <c r="J304" s="172" t="s">
        <v>347</v>
      </c>
      <c r="K304" s="190"/>
      <c r="L304" s="190"/>
      <c r="M304" s="190"/>
      <c r="N304" s="109"/>
    </row>
    <row r="305" spans="1:71" x14ac:dyDescent="0.25">
      <c r="B305" s="102"/>
      <c r="C305" s="103"/>
      <c r="D305" s="103"/>
      <c r="E305" s="103"/>
      <c r="F305" s="103"/>
      <c r="G305" s="104"/>
      <c r="H305" s="110"/>
      <c r="I305" s="111"/>
      <c r="J305" s="172" t="s">
        <v>348</v>
      </c>
      <c r="K305" s="190"/>
      <c r="L305" s="190"/>
      <c r="M305" s="190"/>
      <c r="N305" s="109"/>
    </row>
    <row r="306" spans="1:71" x14ac:dyDescent="0.25">
      <c r="B306" s="278"/>
      <c r="C306" s="279"/>
      <c r="D306" s="279"/>
      <c r="E306" s="279"/>
      <c r="F306" s="279"/>
      <c r="G306" s="280"/>
      <c r="H306" s="281"/>
      <c r="I306" s="282"/>
      <c r="J306" s="172" t="s">
        <v>195</v>
      </c>
      <c r="K306" s="277">
        <v>240000</v>
      </c>
      <c r="L306" s="277"/>
      <c r="M306" s="277"/>
      <c r="N306" s="276"/>
    </row>
    <row r="307" spans="1:71" x14ac:dyDescent="0.25">
      <c r="B307" s="278"/>
      <c r="C307" s="279"/>
      <c r="D307" s="279"/>
      <c r="E307" s="279"/>
      <c r="F307" s="279"/>
      <c r="G307" s="280"/>
      <c r="H307" s="281"/>
      <c r="I307" s="282"/>
      <c r="J307" s="172"/>
      <c r="K307" s="277"/>
      <c r="L307" s="277"/>
      <c r="M307" s="277"/>
      <c r="N307" s="276"/>
    </row>
    <row r="308" spans="1:71" x14ac:dyDescent="0.25">
      <c r="B308" s="278"/>
      <c r="C308" s="279"/>
      <c r="D308" s="279"/>
      <c r="E308" s="279"/>
      <c r="F308" s="279"/>
      <c r="G308" s="280"/>
      <c r="H308" s="281"/>
      <c r="I308" s="282"/>
      <c r="J308" s="172"/>
      <c r="K308" s="277"/>
      <c r="L308" s="277"/>
      <c r="M308" s="277"/>
      <c r="N308" s="276"/>
    </row>
    <row r="309" spans="1:71" x14ac:dyDescent="0.25">
      <c r="B309" s="278"/>
      <c r="C309" s="279"/>
      <c r="D309" s="279"/>
      <c r="E309" s="279"/>
      <c r="F309" s="279"/>
      <c r="G309" s="280"/>
      <c r="H309" s="281"/>
      <c r="I309" s="282"/>
      <c r="J309" s="172"/>
      <c r="K309" s="277"/>
      <c r="L309" s="277"/>
      <c r="M309" s="277"/>
      <c r="N309" s="276"/>
    </row>
    <row r="310" spans="1:71" x14ac:dyDescent="0.25">
      <c r="B310" s="102"/>
      <c r="C310" s="103"/>
      <c r="D310" s="103"/>
      <c r="E310" s="103"/>
      <c r="F310" s="103"/>
      <c r="G310" s="104"/>
      <c r="H310" s="110"/>
      <c r="I310" s="111"/>
      <c r="J310" s="49"/>
      <c r="K310" s="108"/>
      <c r="L310" s="108"/>
      <c r="M310" s="108"/>
      <c r="N310" s="109"/>
    </row>
    <row r="311" spans="1:71" x14ac:dyDescent="0.25">
      <c r="B311" s="102"/>
      <c r="C311" s="103"/>
      <c r="D311" s="103"/>
      <c r="E311" s="103"/>
      <c r="F311" s="103"/>
      <c r="G311" s="104"/>
      <c r="H311" s="110"/>
      <c r="I311" s="111"/>
      <c r="J311" s="49"/>
      <c r="K311" s="108"/>
      <c r="L311" s="108"/>
      <c r="M311" s="108"/>
      <c r="N311" s="109"/>
    </row>
    <row r="312" spans="1:71" x14ac:dyDescent="0.25">
      <c r="B312" s="102"/>
      <c r="C312" s="103"/>
      <c r="D312" s="103"/>
      <c r="E312" s="103"/>
      <c r="F312" s="103"/>
      <c r="G312" s="104"/>
      <c r="H312" s="110"/>
      <c r="I312" s="111"/>
      <c r="J312" s="49"/>
      <c r="K312" s="108"/>
      <c r="L312" s="108"/>
      <c r="M312" s="108"/>
      <c r="N312" s="109"/>
    </row>
    <row r="313" spans="1:71" x14ac:dyDescent="0.25">
      <c r="B313" s="102"/>
      <c r="C313" s="103"/>
      <c r="D313" s="103"/>
      <c r="E313" s="103"/>
      <c r="F313" s="103"/>
      <c r="G313" s="104"/>
      <c r="H313" s="110"/>
      <c r="I313" s="111"/>
      <c r="J313" s="49"/>
      <c r="K313" s="108"/>
      <c r="L313" s="108"/>
      <c r="M313" s="108"/>
      <c r="N313" s="109"/>
    </row>
    <row r="314" spans="1:71" s="38" customFormat="1" x14ac:dyDescent="0.25">
      <c r="B314" s="380" t="s">
        <v>329</v>
      </c>
      <c r="C314" s="381"/>
      <c r="D314" s="381"/>
      <c r="E314" s="381"/>
      <c r="F314" s="381"/>
      <c r="G314" s="382"/>
      <c r="H314" s="174" t="s">
        <v>332</v>
      </c>
      <c r="I314" s="175" t="s">
        <v>333</v>
      </c>
      <c r="J314" s="54"/>
      <c r="K314" s="45">
        <f>K316</f>
        <v>0</v>
      </c>
      <c r="L314" s="45">
        <f t="shared" ref="L314:M314" si="60">L316</f>
        <v>0</v>
      </c>
      <c r="M314" s="45">
        <f t="shared" si="60"/>
        <v>0</v>
      </c>
      <c r="N314" s="55"/>
      <c r="O314" s="83"/>
      <c r="P314" s="83"/>
      <c r="Q314" s="83"/>
      <c r="R314" s="42"/>
    </row>
    <row r="315" spans="1:71" ht="24.75" customHeight="1" x14ac:dyDescent="0.25">
      <c r="B315" s="383" t="s">
        <v>330</v>
      </c>
      <c r="C315" s="384"/>
      <c r="D315" s="384"/>
      <c r="E315" s="384"/>
      <c r="F315" s="384"/>
      <c r="G315" s="385"/>
      <c r="H315" s="5" t="s">
        <v>334</v>
      </c>
      <c r="I315" s="10" t="s">
        <v>336</v>
      </c>
      <c r="J315" s="49"/>
      <c r="K315" s="44"/>
      <c r="L315" s="44"/>
      <c r="M315" s="44"/>
      <c r="N315" s="50"/>
      <c r="O315" s="176"/>
      <c r="P315" s="176"/>
      <c r="Q315" s="176"/>
      <c r="R315" s="38"/>
    </row>
    <row r="316" spans="1:71" ht="23.25" customHeight="1" x14ac:dyDescent="0.25">
      <c r="B316" s="383" t="s">
        <v>331</v>
      </c>
      <c r="C316" s="384"/>
      <c r="D316" s="384"/>
      <c r="E316" s="384"/>
      <c r="F316" s="384"/>
      <c r="G316" s="385"/>
      <c r="H316" s="5" t="s">
        <v>335</v>
      </c>
      <c r="I316" s="10" t="s">
        <v>337</v>
      </c>
      <c r="J316" s="177" t="s">
        <v>338</v>
      </c>
      <c r="K316" s="173">
        <f>K317</f>
        <v>0</v>
      </c>
      <c r="L316" s="173">
        <f t="shared" ref="L316:M316" si="61">L317</f>
        <v>0</v>
      </c>
      <c r="M316" s="173">
        <f t="shared" si="61"/>
        <v>0</v>
      </c>
      <c r="N316" s="94"/>
    </row>
    <row r="317" spans="1:71" x14ac:dyDescent="0.25">
      <c r="B317" s="96"/>
      <c r="C317" s="99"/>
      <c r="D317" s="99"/>
      <c r="E317" s="99"/>
      <c r="F317" s="99"/>
      <c r="G317" s="99"/>
      <c r="H317" s="92"/>
      <c r="I317" s="93"/>
      <c r="J317" s="172" t="s">
        <v>193</v>
      </c>
      <c r="K317" s="94"/>
      <c r="L317" s="94"/>
      <c r="M317" s="94"/>
      <c r="N317" s="89"/>
    </row>
    <row r="318" spans="1:71" x14ac:dyDescent="0.25">
      <c r="B318" s="96"/>
      <c r="C318" s="99"/>
      <c r="D318" s="99"/>
      <c r="E318" s="99"/>
      <c r="F318" s="99"/>
      <c r="G318" s="99"/>
      <c r="H318" s="92"/>
      <c r="I318" s="93"/>
      <c r="J318" s="49"/>
      <c r="K318" s="94"/>
      <c r="L318" s="94"/>
      <c r="M318" s="94"/>
      <c r="N318" s="89"/>
    </row>
    <row r="319" spans="1:71" s="38" customFormat="1" x14ac:dyDescent="0.25">
      <c r="A319" s="42"/>
      <c r="B319" s="386" t="s">
        <v>101</v>
      </c>
      <c r="C319" s="387"/>
      <c r="D319" s="387"/>
      <c r="E319" s="387"/>
      <c r="F319" s="387"/>
      <c r="G319" s="387"/>
      <c r="H319" s="69" t="s">
        <v>102</v>
      </c>
      <c r="I319" s="70" t="s">
        <v>21</v>
      </c>
      <c r="J319" s="54"/>
      <c r="K319" s="45"/>
      <c r="L319" s="45"/>
      <c r="M319" s="45"/>
      <c r="N319" s="55" t="s">
        <v>21</v>
      </c>
      <c r="O319" s="83"/>
      <c r="P319" s="83"/>
      <c r="Q319" s="83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</row>
    <row r="320" spans="1:71" ht="15.75" thickBot="1" x14ac:dyDescent="0.3">
      <c r="B320" s="388" t="s">
        <v>103</v>
      </c>
      <c r="C320" s="389"/>
      <c r="D320" s="389"/>
      <c r="E320" s="389"/>
      <c r="F320" s="389"/>
      <c r="G320" s="389"/>
      <c r="H320" s="4" t="s">
        <v>104</v>
      </c>
      <c r="I320" s="9" t="s">
        <v>105</v>
      </c>
      <c r="J320" s="57"/>
      <c r="K320" s="58"/>
      <c r="L320" s="58"/>
      <c r="M320" s="58"/>
      <c r="N320" s="59" t="s">
        <v>21</v>
      </c>
    </row>
  </sheetData>
  <mergeCells count="190">
    <mergeCell ref="B188:G188"/>
    <mergeCell ref="B194:G194"/>
    <mergeCell ref="B195:G195"/>
    <mergeCell ref="B196:G196"/>
    <mergeCell ref="B198:G198"/>
    <mergeCell ref="B201:G201"/>
    <mergeCell ref="B203:G203"/>
    <mergeCell ref="B158:G158"/>
    <mergeCell ref="B159:G159"/>
    <mergeCell ref="B160:G160"/>
    <mergeCell ref="B161:G161"/>
    <mergeCell ref="B165:G165"/>
    <mergeCell ref="B183:G183"/>
    <mergeCell ref="B184:G184"/>
    <mergeCell ref="B186:G186"/>
    <mergeCell ref="B162:G162"/>
    <mergeCell ref="B163:G163"/>
    <mergeCell ref="B164:G164"/>
    <mergeCell ref="B176:G176"/>
    <mergeCell ref="B177:G177"/>
    <mergeCell ref="B178:G178"/>
    <mergeCell ref="B180:G180"/>
    <mergeCell ref="B181:G181"/>
    <mergeCell ref="B182:G182"/>
    <mergeCell ref="P1:BS1"/>
    <mergeCell ref="P2:BS2"/>
    <mergeCell ref="B24:G26"/>
    <mergeCell ref="H24:H26"/>
    <mergeCell ref="I24:I26"/>
    <mergeCell ref="J24:J26"/>
    <mergeCell ref="K24:N24"/>
    <mergeCell ref="N38:N39"/>
    <mergeCell ref="B37:G37"/>
    <mergeCell ref="N13:N14"/>
    <mergeCell ref="B35:G35"/>
    <mergeCell ref="B33:G33"/>
    <mergeCell ref="B34:G34"/>
    <mergeCell ref="B32:G32"/>
    <mergeCell ref="H32:H33"/>
    <mergeCell ref="I32:I33"/>
    <mergeCell ref="J32:J33"/>
    <mergeCell ref="K32:K33"/>
    <mergeCell ref="L32:L33"/>
    <mergeCell ref="M32:M33"/>
    <mergeCell ref="N32:N33"/>
    <mergeCell ref="B31:G31"/>
    <mergeCell ref="B30:G30"/>
    <mergeCell ref="B29:G29"/>
    <mergeCell ref="B39:G39"/>
    <mergeCell ref="B40:G40"/>
    <mergeCell ref="B38:G38"/>
    <mergeCell ref="H38:H39"/>
    <mergeCell ref="I38:I39"/>
    <mergeCell ref="J38:J39"/>
    <mergeCell ref="K38:K39"/>
    <mergeCell ref="L38:L39"/>
    <mergeCell ref="M38:M39"/>
    <mergeCell ref="N41:N42"/>
    <mergeCell ref="B42:G42"/>
    <mergeCell ref="B43:G43"/>
    <mergeCell ref="B41:G41"/>
    <mergeCell ref="H41:H42"/>
    <mergeCell ref="I41:I42"/>
    <mergeCell ref="J41:J42"/>
    <mergeCell ref="K41:K42"/>
    <mergeCell ref="L41:L42"/>
    <mergeCell ref="M41:M42"/>
    <mergeCell ref="B47:G47"/>
    <mergeCell ref="M44:M45"/>
    <mergeCell ref="N44:N45"/>
    <mergeCell ref="B45:G45"/>
    <mergeCell ref="B46:G46"/>
    <mergeCell ref="B44:G44"/>
    <mergeCell ref="H44:H45"/>
    <mergeCell ref="I44:I45"/>
    <mergeCell ref="J44:J45"/>
    <mergeCell ref="K44:K45"/>
    <mergeCell ref="L44:L45"/>
    <mergeCell ref="B57:G57"/>
    <mergeCell ref="B56:G56"/>
    <mergeCell ref="B55:G55"/>
    <mergeCell ref="B54:G54"/>
    <mergeCell ref="B53:G53"/>
    <mergeCell ref="B52:G52"/>
    <mergeCell ref="B51:G51"/>
    <mergeCell ref="M48:M49"/>
    <mergeCell ref="N48:N49"/>
    <mergeCell ref="B49:G49"/>
    <mergeCell ref="B50:G50"/>
    <mergeCell ref="B48:G48"/>
    <mergeCell ref="H48:H49"/>
    <mergeCell ref="I48:I49"/>
    <mergeCell ref="J48:J49"/>
    <mergeCell ref="K48:K49"/>
    <mergeCell ref="L48:L49"/>
    <mergeCell ref="K2:N2"/>
    <mergeCell ref="K1:N1"/>
    <mergeCell ref="K4:N4"/>
    <mergeCell ref="K5:N5"/>
    <mergeCell ref="K6:N6"/>
    <mergeCell ref="B320:G320"/>
    <mergeCell ref="B319:G319"/>
    <mergeCell ref="B155:G155"/>
    <mergeCell ref="B154:G154"/>
    <mergeCell ref="B144:G144"/>
    <mergeCell ref="B139:G139"/>
    <mergeCell ref="B137:G137"/>
    <mergeCell ref="B136:G136"/>
    <mergeCell ref="B135:G135"/>
    <mergeCell ref="B134:G134"/>
    <mergeCell ref="B130:G130"/>
    <mergeCell ref="B128:G128"/>
    <mergeCell ref="B122:G122"/>
    <mergeCell ref="B121:G121"/>
    <mergeCell ref="B117:G117"/>
    <mergeCell ref="B98:G98"/>
    <mergeCell ref="B97:G97"/>
    <mergeCell ref="B91:G91"/>
    <mergeCell ref="B58:G58"/>
    <mergeCell ref="D17:J17"/>
    <mergeCell ref="B36:G36"/>
    <mergeCell ref="K7:N7"/>
    <mergeCell ref="K10:L10"/>
    <mergeCell ref="M10:N10"/>
    <mergeCell ref="K11:N11"/>
    <mergeCell ref="D15:J15"/>
    <mergeCell ref="D16:J16"/>
    <mergeCell ref="K8:N8"/>
    <mergeCell ref="K9:N9"/>
    <mergeCell ref="B28:G28"/>
    <mergeCell ref="B27:G27"/>
    <mergeCell ref="N25:N26"/>
    <mergeCell ref="B18:D18"/>
    <mergeCell ref="B19:E19"/>
    <mergeCell ref="F19:I19"/>
    <mergeCell ref="D20:I20"/>
    <mergeCell ref="B80:G80"/>
    <mergeCell ref="B81:G81"/>
    <mergeCell ref="B99:G99"/>
    <mergeCell ref="B101:G101"/>
    <mergeCell ref="B103:G103"/>
    <mergeCell ref="B105:G105"/>
    <mergeCell ref="B60:G60"/>
    <mergeCell ref="B63:G63"/>
    <mergeCell ref="B66:G66"/>
    <mergeCell ref="B75:G75"/>
    <mergeCell ref="B79:G79"/>
    <mergeCell ref="B150:G150"/>
    <mergeCell ref="B156:G156"/>
    <mergeCell ref="B120:G120"/>
    <mergeCell ref="B123:G123"/>
    <mergeCell ref="B127:G127"/>
    <mergeCell ref="B125:G125"/>
    <mergeCell ref="B131:G131"/>
    <mergeCell ref="B129:G129"/>
    <mergeCell ref="B107:G107"/>
    <mergeCell ref="B108:G108"/>
    <mergeCell ref="B111:G111"/>
    <mergeCell ref="B112:G112"/>
    <mergeCell ref="B118:G118"/>
    <mergeCell ref="B119:G119"/>
    <mergeCell ref="B132:G132"/>
    <mergeCell ref="B133:G133"/>
    <mergeCell ref="B141:G141"/>
    <mergeCell ref="B143:G143"/>
    <mergeCell ref="B142:G142"/>
    <mergeCell ref="B231:G231"/>
    <mergeCell ref="B232:G232"/>
    <mergeCell ref="B314:G314"/>
    <mergeCell ref="B315:G315"/>
    <mergeCell ref="B316:G316"/>
    <mergeCell ref="B140:G140"/>
    <mergeCell ref="B138:G138"/>
    <mergeCell ref="B202:G202"/>
    <mergeCell ref="B205:G205"/>
    <mergeCell ref="B206:G206"/>
    <mergeCell ref="B212:G212"/>
    <mergeCell ref="B213:G213"/>
    <mergeCell ref="B214:G214"/>
    <mergeCell ref="B151:G151"/>
    <mergeCell ref="B152:G152"/>
    <mergeCell ref="B153:G153"/>
    <mergeCell ref="B166:G166"/>
    <mergeCell ref="B187:G187"/>
    <mergeCell ref="B199:G199"/>
    <mergeCell ref="B145:G145"/>
    <mergeCell ref="B146:G146"/>
    <mergeCell ref="B147:G147"/>
    <mergeCell ref="B148:G148"/>
    <mergeCell ref="B149:G149"/>
  </mergeCells>
  <pageMargins left="0" right="0" top="0" bottom="0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I70"/>
  <sheetViews>
    <sheetView topLeftCell="A4" zoomScaleNormal="100" zoomScaleSheetLayoutView="110" workbookViewId="0">
      <selection activeCell="DG21" sqref="DG21:DS21"/>
    </sheetView>
  </sheetViews>
  <sheetFormatPr defaultColWidth="0.85546875" defaultRowHeight="11.25" x14ac:dyDescent="0.2"/>
  <cols>
    <col min="1" max="60" width="0.85546875" style="100"/>
    <col min="61" max="61" width="0.85546875" style="100" customWidth="1"/>
    <col min="62" max="64" width="0.85546875" style="100"/>
    <col min="65" max="65" width="0.85546875" style="100" customWidth="1"/>
    <col min="66" max="75" width="0.85546875" style="100"/>
    <col min="76" max="77" width="0.85546875" style="100" customWidth="1"/>
    <col min="78" max="109" width="0.85546875" style="100"/>
    <col min="110" max="110" width="14.140625" style="299" customWidth="1"/>
    <col min="111" max="164" width="0.85546875" style="100"/>
    <col min="165" max="165" width="11.140625" style="100" customWidth="1"/>
    <col min="166" max="317" width="0.85546875" style="100"/>
    <col min="318" max="318" width="0.85546875" style="100" customWidth="1"/>
    <col min="319" max="321" width="0.85546875" style="100"/>
    <col min="322" max="322" width="0.85546875" style="100" customWidth="1"/>
    <col min="323" max="332" width="0.85546875" style="100"/>
    <col min="333" max="334" width="0.85546875" style="100" customWidth="1"/>
    <col min="335" max="573" width="0.85546875" style="100"/>
    <col min="574" max="574" width="0.85546875" style="100" customWidth="1"/>
    <col min="575" max="577" width="0.85546875" style="100"/>
    <col min="578" max="578" width="0.85546875" style="100" customWidth="1"/>
    <col min="579" max="588" width="0.85546875" style="100"/>
    <col min="589" max="590" width="0.85546875" style="100" customWidth="1"/>
    <col min="591" max="829" width="0.85546875" style="100"/>
    <col min="830" max="830" width="0.85546875" style="100" customWidth="1"/>
    <col min="831" max="833" width="0.85546875" style="100"/>
    <col min="834" max="834" width="0.85546875" style="100" customWidth="1"/>
    <col min="835" max="844" width="0.85546875" style="100"/>
    <col min="845" max="846" width="0.85546875" style="100" customWidth="1"/>
    <col min="847" max="1085" width="0.85546875" style="100"/>
    <col min="1086" max="1086" width="0.85546875" style="100" customWidth="1"/>
    <col min="1087" max="1089" width="0.85546875" style="100"/>
    <col min="1090" max="1090" width="0.85546875" style="100" customWidth="1"/>
    <col min="1091" max="1100" width="0.85546875" style="100"/>
    <col min="1101" max="1102" width="0.85546875" style="100" customWidth="1"/>
    <col min="1103" max="1341" width="0.85546875" style="100"/>
    <col min="1342" max="1342" width="0.85546875" style="100" customWidth="1"/>
    <col min="1343" max="1345" width="0.85546875" style="100"/>
    <col min="1346" max="1346" width="0.85546875" style="100" customWidth="1"/>
    <col min="1347" max="1356" width="0.85546875" style="100"/>
    <col min="1357" max="1358" width="0.85546875" style="100" customWidth="1"/>
    <col min="1359" max="1597" width="0.85546875" style="100"/>
    <col min="1598" max="1598" width="0.85546875" style="100" customWidth="1"/>
    <col min="1599" max="1601" width="0.85546875" style="100"/>
    <col min="1602" max="1602" width="0.85546875" style="100" customWidth="1"/>
    <col min="1603" max="1612" width="0.85546875" style="100"/>
    <col min="1613" max="1614" width="0.85546875" style="100" customWidth="1"/>
    <col min="1615" max="1853" width="0.85546875" style="100"/>
    <col min="1854" max="1854" width="0.85546875" style="100" customWidth="1"/>
    <col min="1855" max="1857" width="0.85546875" style="100"/>
    <col min="1858" max="1858" width="0.85546875" style="100" customWidth="1"/>
    <col min="1859" max="1868" width="0.85546875" style="100"/>
    <col min="1869" max="1870" width="0.85546875" style="100" customWidth="1"/>
    <col min="1871" max="2109" width="0.85546875" style="100"/>
    <col min="2110" max="2110" width="0.85546875" style="100" customWidth="1"/>
    <col min="2111" max="2113" width="0.85546875" style="100"/>
    <col min="2114" max="2114" width="0.85546875" style="100" customWidth="1"/>
    <col min="2115" max="2124" width="0.85546875" style="100"/>
    <col min="2125" max="2126" width="0.85546875" style="100" customWidth="1"/>
    <col min="2127" max="2365" width="0.85546875" style="100"/>
    <col min="2366" max="2366" width="0.85546875" style="100" customWidth="1"/>
    <col min="2367" max="2369" width="0.85546875" style="100"/>
    <col min="2370" max="2370" width="0.85546875" style="100" customWidth="1"/>
    <col min="2371" max="2380" width="0.85546875" style="100"/>
    <col min="2381" max="2382" width="0.85546875" style="100" customWidth="1"/>
    <col min="2383" max="2621" width="0.85546875" style="100"/>
    <col min="2622" max="2622" width="0.85546875" style="100" customWidth="1"/>
    <col min="2623" max="2625" width="0.85546875" style="100"/>
    <col min="2626" max="2626" width="0.85546875" style="100" customWidth="1"/>
    <col min="2627" max="2636" width="0.85546875" style="100"/>
    <col min="2637" max="2638" width="0.85546875" style="100" customWidth="1"/>
    <col min="2639" max="2877" width="0.85546875" style="100"/>
    <col min="2878" max="2878" width="0.85546875" style="100" customWidth="1"/>
    <col min="2879" max="2881" width="0.85546875" style="100"/>
    <col min="2882" max="2882" width="0.85546875" style="100" customWidth="1"/>
    <col min="2883" max="2892" width="0.85546875" style="100"/>
    <col min="2893" max="2894" width="0.85546875" style="100" customWidth="1"/>
    <col min="2895" max="3133" width="0.85546875" style="100"/>
    <col min="3134" max="3134" width="0.85546875" style="100" customWidth="1"/>
    <col min="3135" max="3137" width="0.85546875" style="100"/>
    <col min="3138" max="3138" width="0.85546875" style="100" customWidth="1"/>
    <col min="3139" max="3148" width="0.85546875" style="100"/>
    <col min="3149" max="3150" width="0.85546875" style="100" customWidth="1"/>
    <col min="3151" max="3389" width="0.85546875" style="100"/>
    <col min="3390" max="3390" width="0.85546875" style="100" customWidth="1"/>
    <col min="3391" max="3393" width="0.85546875" style="100"/>
    <col min="3394" max="3394" width="0.85546875" style="100" customWidth="1"/>
    <col min="3395" max="3404" width="0.85546875" style="100"/>
    <col min="3405" max="3406" width="0.85546875" style="100" customWidth="1"/>
    <col min="3407" max="3645" width="0.85546875" style="100"/>
    <col min="3646" max="3646" width="0.85546875" style="100" customWidth="1"/>
    <col min="3647" max="3649" width="0.85546875" style="100"/>
    <col min="3650" max="3650" width="0.85546875" style="100" customWidth="1"/>
    <col min="3651" max="3660" width="0.85546875" style="100"/>
    <col min="3661" max="3662" width="0.85546875" style="100" customWidth="1"/>
    <col min="3663" max="3901" width="0.85546875" style="100"/>
    <col min="3902" max="3902" width="0.85546875" style="100" customWidth="1"/>
    <col min="3903" max="3905" width="0.85546875" style="100"/>
    <col min="3906" max="3906" width="0.85546875" style="100" customWidth="1"/>
    <col min="3907" max="3916" width="0.85546875" style="100"/>
    <col min="3917" max="3918" width="0.85546875" style="100" customWidth="1"/>
    <col min="3919" max="4157" width="0.85546875" style="100"/>
    <col min="4158" max="4158" width="0.85546875" style="100" customWidth="1"/>
    <col min="4159" max="4161" width="0.85546875" style="100"/>
    <col min="4162" max="4162" width="0.85546875" style="100" customWidth="1"/>
    <col min="4163" max="4172" width="0.85546875" style="100"/>
    <col min="4173" max="4174" width="0.85546875" style="100" customWidth="1"/>
    <col min="4175" max="4413" width="0.85546875" style="100"/>
    <col min="4414" max="4414" width="0.85546875" style="100" customWidth="1"/>
    <col min="4415" max="4417" width="0.85546875" style="100"/>
    <col min="4418" max="4418" width="0.85546875" style="100" customWidth="1"/>
    <col min="4419" max="4428" width="0.85546875" style="100"/>
    <col min="4429" max="4430" width="0.85546875" style="100" customWidth="1"/>
    <col min="4431" max="4669" width="0.85546875" style="100"/>
    <col min="4670" max="4670" width="0.85546875" style="100" customWidth="1"/>
    <col min="4671" max="4673" width="0.85546875" style="100"/>
    <col min="4674" max="4674" width="0.85546875" style="100" customWidth="1"/>
    <col min="4675" max="4684" width="0.85546875" style="100"/>
    <col min="4685" max="4686" width="0.85546875" style="100" customWidth="1"/>
    <col min="4687" max="4925" width="0.85546875" style="100"/>
    <col min="4926" max="4926" width="0.85546875" style="100" customWidth="1"/>
    <col min="4927" max="4929" width="0.85546875" style="100"/>
    <col min="4930" max="4930" width="0.85546875" style="100" customWidth="1"/>
    <col min="4931" max="4940" width="0.85546875" style="100"/>
    <col min="4941" max="4942" width="0.85546875" style="100" customWidth="1"/>
    <col min="4943" max="5181" width="0.85546875" style="100"/>
    <col min="5182" max="5182" width="0.85546875" style="100" customWidth="1"/>
    <col min="5183" max="5185" width="0.85546875" style="100"/>
    <col min="5186" max="5186" width="0.85546875" style="100" customWidth="1"/>
    <col min="5187" max="5196" width="0.85546875" style="100"/>
    <col min="5197" max="5198" width="0.85546875" style="100" customWidth="1"/>
    <col min="5199" max="5437" width="0.85546875" style="100"/>
    <col min="5438" max="5438" width="0.85546875" style="100" customWidth="1"/>
    <col min="5439" max="5441" width="0.85546875" style="100"/>
    <col min="5442" max="5442" width="0.85546875" style="100" customWidth="1"/>
    <col min="5443" max="5452" width="0.85546875" style="100"/>
    <col min="5453" max="5454" width="0.85546875" style="100" customWidth="1"/>
    <col min="5455" max="5693" width="0.85546875" style="100"/>
    <col min="5694" max="5694" width="0.85546875" style="100" customWidth="1"/>
    <col min="5695" max="5697" width="0.85546875" style="100"/>
    <col min="5698" max="5698" width="0.85546875" style="100" customWidth="1"/>
    <col min="5699" max="5708" width="0.85546875" style="100"/>
    <col min="5709" max="5710" width="0.85546875" style="100" customWidth="1"/>
    <col min="5711" max="5949" width="0.85546875" style="100"/>
    <col min="5950" max="5950" width="0.85546875" style="100" customWidth="1"/>
    <col min="5951" max="5953" width="0.85546875" style="100"/>
    <col min="5954" max="5954" width="0.85546875" style="100" customWidth="1"/>
    <col min="5955" max="5964" width="0.85546875" style="100"/>
    <col min="5965" max="5966" width="0.85546875" style="100" customWidth="1"/>
    <col min="5967" max="6205" width="0.85546875" style="100"/>
    <col min="6206" max="6206" width="0.85546875" style="100" customWidth="1"/>
    <col min="6207" max="6209" width="0.85546875" style="100"/>
    <col min="6210" max="6210" width="0.85546875" style="100" customWidth="1"/>
    <col min="6211" max="6220" width="0.85546875" style="100"/>
    <col min="6221" max="6222" width="0.85546875" style="100" customWidth="1"/>
    <col min="6223" max="6461" width="0.85546875" style="100"/>
    <col min="6462" max="6462" width="0.85546875" style="100" customWidth="1"/>
    <col min="6463" max="6465" width="0.85546875" style="100"/>
    <col min="6466" max="6466" width="0.85546875" style="100" customWidth="1"/>
    <col min="6467" max="6476" width="0.85546875" style="100"/>
    <col min="6477" max="6478" width="0.85546875" style="100" customWidth="1"/>
    <col min="6479" max="6717" width="0.85546875" style="100"/>
    <col min="6718" max="6718" width="0.85546875" style="100" customWidth="1"/>
    <col min="6719" max="6721" width="0.85546875" style="100"/>
    <col min="6722" max="6722" width="0.85546875" style="100" customWidth="1"/>
    <col min="6723" max="6732" width="0.85546875" style="100"/>
    <col min="6733" max="6734" width="0.85546875" style="100" customWidth="1"/>
    <col min="6735" max="6973" width="0.85546875" style="100"/>
    <col min="6974" max="6974" width="0.85546875" style="100" customWidth="1"/>
    <col min="6975" max="6977" width="0.85546875" style="100"/>
    <col min="6978" max="6978" width="0.85546875" style="100" customWidth="1"/>
    <col min="6979" max="6988" width="0.85546875" style="100"/>
    <col min="6989" max="6990" width="0.85546875" style="100" customWidth="1"/>
    <col min="6991" max="7229" width="0.85546875" style="100"/>
    <col min="7230" max="7230" width="0.85546875" style="100" customWidth="1"/>
    <col min="7231" max="7233" width="0.85546875" style="100"/>
    <col min="7234" max="7234" width="0.85546875" style="100" customWidth="1"/>
    <col min="7235" max="7244" width="0.85546875" style="100"/>
    <col min="7245" max="7246" width="0.85546875" style="100" customWidth="1"/>
    <col min="7247" max="7485" width="0.85546875" style="100"/>
    <col min="7486" max="7486" width="0.85546875" style="100" customWidth="1"/>
    <col min="7487" max="7489" width="0.85546875" style="100"/>
    <col min="7490" max="7490" width="0.85546875" style="100" customWidth="1"/>
    <col min="7491" max="7500" width="0.85546875" style="100"/>
    <col min="7501" max="7502" width="0.85546875" style="100" customWidth="1"/>
    <col min="7503" max="7741" width="0.85546875" style="100"/>
    <col min="7742" max="7742" width="0.85546875" style="100" customWidth="1"/>
    <col min="7743" max="7745" width="0.85546875" style="100"/>
    <col min="7746" max="7746" width="0.85546875" style="100" customWidth="1"/>
    <col min="7747" max="7756" width="0.85546875" style="100"/>
    <col min="7757" max="7758" width="0.85546875" style="100" customWidth="1"/>
    <col min="7759" max="7997" width="0.85546875" style="100"/>
    <col min="7998" max="7998" width="0.85546875" style="100" customWidth="1"/>
    <col min="7999" max="8001" width="0.85546875" style="100"/>
    <col min="8002" max="8002" width="0.85546875" style="100" customWidth="1"/>
    <col min="8003" max="8012" width="0.85546875" style="100"/>
    <col min="8013" max="8014" width="0.85546875" style="100" customWidth="1"/>
    <col min="8015" max="8253" width="0.85546875" style="100"/>
    <col min="8254" max="8254" width="0.85546875" style="100" customWidth="1"/>
    <col min="8255" max="8257" width="0.85546875" style="100"/>
    <col min="8258" max="8258" width="0.85546875" style="100" customWidth="1"/>
    <col min="8259" max="8268" width="0.85546875" style="100"/>
    <col min="8269" max="8270" width="0.85546875" style="100" customWidth="1"/>
    <col min="8271" max="8509" width="0.85546875" style="100"/>
    <col min="8510" max="8510" width="0.85546875" style="100" customWidth="1"/>
    <col min="8511" max="8513" width="0.85546875" style="100"/>
    <col min="8514" max="8514" width="0.85546875" style="100" customWidth="1"/>
    <col min="8515" max="8524" width="0.85546875" style="100"/>
    <col min="8525" max="8526" width="0.85546875" style="100" customWidth="1"/>
    <col min="8527" max="8765" width="0.85546875" style="100"/>
    <col min="8766" max="8766" width="0.85546875" style="100" customWidth="1"/>
    <col min="8767" max="8769" width="0.85546875" style="100"/>
    <col min="8770" max="8770" width="0.85546875" style="100" customWidth="1"/>
    <col min="8771" max="8780" width="0.85546875" style="100"/>
    <col min="8781" max="8782" width="0.85546875" style="100" customWidth="1"/>
    <col min="8783" max="9021" width="0.85546875" style="100"/>
    <col min="9022" max="9022" width="0.85546875" style="100" customWidth="1"/>
    <col min="9023" max="9025" width="0.85546875" style="100"/>
    <col min="9026" max="9026" width="0.85546875" style="100" customWidth="1"/>
    <col min="9027" max="9036" width="0.85546875" style="100"/>
    <col min="9037" max="9038" width="0.85546875" style="100" customWidth="1"/>
    <col min="9039" max="9277" width="0.85546875" style="100"/>
    <col min="9278" max="9278" width="0.85546875" style="100" customWidth="1"/>
    <col min="9279" max="9281" width="0.85546875" style="100"/>
    <col min="9282" max="9282" width="0.85546875" style="100" customWidth="1"/>
    <col min="9283" max="9292" width="0.85546875" style="100"/>
    <col min="9293" max="9294" width="0.85546875" style="100" customWidth="1"/>
    <col min="9295" max="9533" width="0.85546875" style="100"/>
    <col min="9534" max="9534" width="0.85546875" style="100" customWidth="1"/>
    <col min="9535" max="9537" width="0.85546875" style="100"/>
    <col min="9538" max="9538" width="0.85546875" style="100" customWidth="1"/>
    <col min="9539" max="9548" width="0.85546875" style="100"/>
    <col min="9549" max="9550" width="0.85546875" style="100" customWidth="1"/>
    <col min="9551" max="9789" width="0.85546875" style="100"/>
    <col min="9790" max="9790" width="0.85546875" style="100" customWidth="1"/>
    <col min="9791" max="9793" width="0.85546875" style="100"/>
    <col min="9794" max="9794" width="0.85546875" style="100" customWidth="1"/>
    <col min="9795" max="9804" width="0.85546875" style="100"/>
    <col min="9805" max="9806" width="0.85546875" style="100" customWidth="1"/>
    <col min="9807" max="10045" width="0.85546875" style="100"/>
    <col min="10046" max="10046" width="0.85546875" style="100" customWidth="1"/>
    <col min="10047" max="10049" width="0.85546875" style="100"/>
    <col min="10050" max="10050" width="0.85546875" style="100" customWidth="1"/>
    <col min="10051" max="10060" width="0.85546875" style="100"/>
    <col min="10061" max="10062" width="0.85546875" style="100" customWidth="1"/>
    <col min="10063" max="10301" width="0.85546875" style="100"/>
    <col min="10302" max="10302" width="0.85546875" style="100" customWidth="1"/>
    <col min="10303" max="10305" width="0.85546875" style="100"/>
    <col min="10306" max="10306" width="0.85546875" style="100" customWidth="1"/>
    <col min="10307" max="10316" width="0.85546875" style="100"/>
    <col min="10317" max="10318" width="0.85546875" style="100" customWidth="1"/>
    <col min="10319" max="10557" width="0.85546875" style="100"/>
    <col min="10558" max="10558" width="0.85546875" style="100" customWidth="1"/>
    <col min="10559" max="10561" width="0.85546875" style="100"/>
    <col min="10562" max="10562" width="0.85546875" style="100" customWidth="1"/>
    <col min="10563" max="10572" width="0.85546875" style="100"/>
    <col min="10573" max="10574" width="0.85546875" style="100" customWidth="1"/>
    <col min="10575" max="10813" width="0.85546875" style="100"/>
    <col min="10814" max="10814" width="0.85546875" style="100" customWidth="1"/>
    <col min="10815" max="10817" width="0.85546875" style="100"/>
    <col min="10818" max="10818" width="0.85546875" style="100" customWidth="1"/>
    <col min="10819" max="10828" width="0.85546875" style="100"/>
    <col min="10829" max="10830" width="0.85546875" style="100" customWidth="1"/>
    <col min="10831" max="11069" width="0.85546875" style="100"/>
    <col min="11070" max="11070" width="0.85546875" style="100" customWidth="1"/>
    <col min="11071" max="11073" width="0.85546875" style="100"/>
    <col min="11074" max="11074" width="0.85546875" style="100" customWidth="1"/>
    <col min="11075" max="11084" width="0.85546875" style="100"/>
    <col min="11085" max="11086" width="0.85546875" style="100" customWidth="1"/>
    <col min="11087" max="11325" width="0.85546875" style="100"/>
    <col min="11326" max="11326" width="0.85546875" style="100" customWidth="1"/>
    <col min="11327" max="11329" width="0.85546875" style="100"/>
    <col min="11330" max="11330" width="0.85546875" style="100" customWidth="1"/>
    <col min="11331" max="11340" width="0.85546875" style="100"/>
    <col min="11341" max="11342" width="0.85546875" style="100" customWidth="1"/>
    <col min="11343" max="11581" width="0.85546875" style="100"/>
    <col min="11582" max="11582" width="0.85546875" style="100" customWidth="1"/>
    <col min="11583" max="11585" width="0.85546875" style="100"/>
    <col min="11586" max="11586" width="0.85546875" style="100" customWidth="1"/>
    <col min="11587" max="11596" width="0.85546875" style="100"/>
    <col min="11597" max="11598" width="0.85546875" style="100" customWidth="1"/>
    <col min="11599" max="11837" width="0.85546875" style="100"/>
    <col min="11838" max="11838" width="0.85546875" style="100" customWidth="1"/>
    <col min="11839" max="11841" width="0.85546875" style="100"/>
    <col min="11842" max="11842" width="0.85546875" style="100" customWidth="1"/>
    <col min="11843" max="11852" width="0.85546875" style="100"/>
    <col min="11853" max="11854" width="0.85546875" style="100" customWidth="1"/>
    <col min="11855" max="12093" width="0.85546875" style="100"/>
    <col min="12094" max="12094" width="0.85546875" style="100" customWidth="1"/>
    <col min="12095" max="12097" width="0.85546875" style="100"/>
    <col min="12098" max="12098" width="0.85546875" style="100" customWidth="1"/>
    <col min="12099" max="12108" width="0.85546875" style="100"/>
    <col min="12109" max="12110" width="0.85546875" style="100" customWidth="1"/>
    <col min="12111" max="12349" width="0.85546875" style="100"/>
    <col min="12350" max="12350" width="0.85546875" style="100" customWidth="1"/>
    <col min="12351" max="12353" width="0.85546875" style="100"/>
    <col min="12354" max="12354" width="0.85546875" style="100" customWidth="1"/>
    <col min="12355" max="12364" width="0.85546875" style="100"/>
    <col min="12365" max="12366" width="0.85546875" style="100" customWidth="1"/>
    <col min="12367" max="12605" width="0.85546875" style="100"/>
    <col min="12606" max="12606" width="0.85546875" style="100" customWidth="1"/>
    <col min="12607" max="12609" width="0.85546875" style="100"/>
    <col min="12610" max="12610" width="0.85546875" style="100" customWidth="1"/>
    <col min="12611" max="12620" width="0.85546875" style="100"/>
    <col min="12621" max="12622" width="0.85546875" style="100" customWidth="1"/>
    <col min="12623" max="12861" width="0.85546875" style="100"/>
    <col min="12862" max="12862" width="0.85546875" style="100" customWidth="1"/>
    <col min="12863" max="12865" width="0.85546875" style="100"/>
    <col min="12866" max="12866" width="0.85546875" style="100" customWidth="1"/>
    <col min="12867" max="12876" width="0.85546875" style="100"/>
    <col min="12877" max="12878" width="0.85546875" style="100" customWidth="1"/>
    <col min="12879" max="13117" width="0.85546875" style="100"/>
    <col min="13118" max="13118" width="0.85546875" style="100" customWidth="1"/>
    <col min="13119" max="13121" width="0.85546875" style="100"/>
    <col min="13122" max="13122" width="0.85546875" style="100" customWidth="1"/>
    <col min="13123" max="13132" width="0.85546875" style="100"/>
    <col min="13133" max="13134" width="0.85546875" style="100" customWidth="1"/>
    <col min="13135" max="13373" width="0.85546875" style="100"/>
    <col min="13374" max="13374" width="0.85546875" style="100" customWidth="1"/>
    <col min="13375" max="13377" width="0.85546875" style="100"/>
    <col min="13378" max="13378" width="0.85546875" style="100" customWidth="1"/>
    <col min="13379" max="13388" width="0.85546875" style="100"/>
    <col min="13389" max="13390" width="0.85546875" style="100" customWidth="1"/>
    <col min="13391" max="13629" width="0.85546875" style="100"/>
    <col min="13630" max="13630" width="0.85546875" style="100" customWidth="1"/>
    <col min="13631" max="13633" width="0.85546875" style="100"/>
    <col min="13634" max="13634" width="0.85546875" style="100" customWidth="1"/>
    <col min="13635" max="13644" width="0.85546875" style="100"/>
    <col min="13645" max="13646" width="0.85546875" style="100" customWidth="1"/>
    <col min="13647" max="13885" width="0.85546875" style="100"/>
    <col min="13886" max="13886" width="0.85546875" style="100" customWidth="1"/>
    <col min="13887" max="13889" width="0.85546875" style="100"/>
    <col min="13890" max="13890" width="0.85546875" style="100" customWidth="1"/>
    <col min="13891" max="13900" width="0.85546875" style="100"/>
    <col min="13901" max="13902" width="0.85546875" style="100" customWidth="1"/>
    <col min="13903" max="14141" width="0.85546875" style="100"/>
    <col min="14142" max="14142" width="0.85546875" style="100" customWidth="1"/>
    <col min="14143" max="14145" width="0.85546875" style="100"/>
    <col min="14146" max="14146" width="0.85546875" style="100" customWidth="1"/>
    <col min="14147" max="14156" width="0.85546875" style="100"/>
    <col min="14157" max="14158" width="0.85546875" style="100" customWidth="1"/>
    <col min="14159" max="14397" width="0.85546875" style="100"/>
    <col min="14398" max="14398" width="0.85546875" style="100" customWidth="1"/>
    <col min="14399" max="14401" width="0.85546875" style="100"/>
    <col min="14402" max="14402" width="0.85546875" style="100" customWidth="1"/>
    <col min="14403" max="14412" width="0.85546875" style="100"/>
    <col min="14413" max="14414" width="0.85546875" style="100" customWidth="1"/>
    <col min="14415" max="14653" width="0.85546875" style="100"/>
    <col min="14654" max="14654" width="0.85546875" style="100" customWidth="1"/>
    <col min="14655" max="14657" width="0.85546875" style="100"/>
    <col min="14658" max="14658" width="0.85546875" style="100" customWidth="1"/>
    <col min="14659" max="14668" width="0.85546875" style="100"/>
    <col min="14669" max="14670" width="0.85546875" style="100" customWidth="1"/>
    <col min="14671" max="14909" width="0.85546875" style="100"/>
    <col min="14910" max="14910" width="0.85546875" style="100" customWidth="1"/>
    <col min="14911" max="14913" width="0.85546875" style="100"/>
    <col min="14914" max="14914" width="0.85546875" style="100" customWidth="1"/>
    <col min="14915" max="14924" width="0.85546875" style="100"/>
    <col min="14925" max="14926" width="0.85546875" style="100" customWidth="1"/>
    <col min="14927" max="15165" width="0.85546875" style="100"/>
    <col min="15166" max="15166" width="0.85546875" style="100" customWidth="1"/>
    <col min="15167" max="15169" width="0.85546875" style="100"/>
    <col min="15170" max="15170" width="0.85546875" style="100" customWidth="1"/>
    <col min="15171" max="15180" width="0.85546875" style="100"/>
    <col min="15181" max="15182" width="0.85546875" style="100" customWidth="1"/>
    <col min="15183" max="15421" width="0.85546875" style="100"/>
    <col min="15422" max="15422" width="0.85546875" style="100" customWidth="1"/>
    <col min="15423" max="15425" width="0.85546875" style="100"/>
    <col min="15426" max="15426" width="0.85546875" style="100" customWidth="1"/>
    <col min="15427" max="15436" width="0.85546875" style="100"/>
    <col min="15437" max="15438" width="0.85546875" style="100" customWidth="1"/>
    <col min="15439" max="15677" width="0.85546875" style="100"/>
    <col min="15678" max="15678" width="0.85546875" style="100" customWidth="1"/>
    <col min="15679" max="15681" width="0.85546875" style="100"/>
    <col min="15682" max="15682" width="0.85546875" style="100" customWidth="1"/>
    <col min="15683" max="15692" width="0.85546875" style="100"/>
    <col min="15693" max="15694" width="0.85546875" style="100" customWidth="1"/>
    <col min="15695" max="15933" width="0.85546875" style="100"/>
    <col min="15934" max="15934" width="0.85546875" style="100" customWidth="1"/>
    <col min="15935" max="15937" width="0.85546875" style="100"/>
    <col min="15938" max="15938" width="0.85546875" style="100" customWidth="1"/>
    <col min="15939" max="15948" width="0.85546875" style="100"/>
    <col min="15949" max="15950" width="0.85546875" style="100" customWidth="1"/>
    <col min="15951" max="16189" width="0.85546875" style="100"/>
    <col min="16190" max="16190" width="0.85546875" style="100" customWidth="1"/>
    <col min="16191" max="16193" width="0.85546875" style="100"/>
    <col min="16194" max="16194" width="0.85546875" style="100" customWidth="1"/>
    <col min="16195" max="16204" width="0.85546875" style="100"/>
    <col min="16205" max="16206" width="0.85546875" style="100" customWidth="1"/>
    <col min="16207" max="16384" width="0.85546875" style="100"/>
  </cols>
  <sheetData>
    <row r="1" spans="1:165" s="19" customFormat="1" ht="15" customHeight="1" x14ac:dyDescent="0.15">
      <c r="B1" s="522" t="s">
        <v>124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522"/>
      <c r="BA1" s="522"/>
      <c r="BB1" s="522"/>
      <c r="BC1" s="522"/>
      <c r="BD1" s="522"/>
      <c r="BE1" s="522"/>
      <c r="BF1" s="522"/>
      <c r="BG1" s="522"/>
      <c r="BH1" s="522"/>
      <c r="BI1" s="522"/>
      <c r="BJ1" s="522"/>
      <c r="BK1" s="522"/>
      <c r="BL1" s="522"/>
      <c r="BM1" s="522"/>
      <c r="BN1" s="522"/>
      <c r="BO1" s="522"/>
      <c r="BP1" s="522"/>
      <c r="BQ1" s="522"/>
      <c r="BR1" s="522"/>
      <c r="BS1" s="522"/>
      <c r="BT1" s="522"/>
      <c r="BU1" s="522"/>
      <c r="BV1" s="522"/>
      <c r="BW1" s="522"/>
      <c r="BX1" s="522"/>
      <c r="BY1" s="522"/>
      <c r="BZ1" s="522"/>
      <c r="CA1" s="522"/>
      <c r="CB1" s="522"/>
      <c r="CC1" s="522"/>
      <c r="CD1" s="522"/>
      <c r="CE1" s="522"/>
      <c r="CF1" s="522"/>
      <c r="CG1" s="522"/>
      <c r="CH1" s="522"/>
      <c r="CI1" s="522"/>
      <c r="CJ1" s="522"/>
      <c r="CK1" s="522"/>
      <c r="CL1" s="522"/>
      <c r="CM1" s="522"/>
      <c r="CN1" s="522"/>
      <c r="CO1" s="522"/>
      <c r="CP1" s="522"/>
      <c r="CQ1" s="522"/>
      <c r="CR1" s="522"/>
      <c r="CS1" s="522"/>
      <c r="CT1" s="522"/>
      <c r="CU1" s="522"/>
      <c r="CV1" s="522"/>
      <c r="CW1" s="522"/>
      <c r="CX1" s="522"/>
      <c r="CY1" s="522"/>
      <c r="CZ1" s="522"/>
      <c r="DA1" s="522"/>
      <c r="DB1" s="522"/>
      <c r="DC1" s="522"/>
      <c r="DD1" s="522"/>
      <c r="DE1" s="522"/>
      <c r="DF1" s="522"/>
      <c r="DG1" s="522"/>
      <c r="DH1" s="522"/>
      <c r="DI1" s="522"/>
      <c r="DJ1" s="522"/>
      <c r="DK1" s="522"/>
      <c r="DL1" s="522"/>
      <c r="DM1" s="522"/>
      <c r="DN1" s="522"/>
      <c r="DO1" s="522"/>
      <c r="DP1" s="522"/>
      <c r="DQ1" s="522"/>
      <c r="DR1" s="522"/>
      <c r="DS1" s="522"/>
      <c r="DT1" s="522"/>
      <c r="DU1" s="522"/>
      <c r="DV1" s="522"/>
      <c r="DW1" s="522"/>
      <c r="DX1" s="522"/>
      <c r="DY1" s="522"/>
      <c r="DZ1" s="522"/>
      <c r="EA1" s="522"/>
      <c r="EB1" s="522"/>
      <c r="EC1" s="522"/>
      <c r="ED1" s="522"/>
      <c r="EE1" s="522"/>
      <c r="EF1" s="522"/>
      <c r="EG1" s="522"/>
      <c r="EH1" s="522"/>
      <c r="EI1" s="522"/>
      <c r="EJ1" s="522"/>
      <c r="EK1" s="522"/>
      <c r="EL1" s="522"/>
      <c r="EM1" s="522"/>
      <c r="EN1" s="522"/>
      <c r="EO1" s="522"/>
      <c r="EP1" s="522"/>
      <c r="EQ1" s="522"/>
      <c r="ER1" s="522"/>
      <c r="ES1" s="522"/>
      <c r="ET1" s="522"/>
      <c r="EU1" s="522"/>
      <c r="EV1" s="522"/>
      <c r="EW1" s="522"/>
      <c r="EX1" s="522"/>
      <c r="EY1" s="522"/>
      <c r="EZ1" s="522"/>
      <c r="FA1" s="522"/>
      <c r="FB1" s="522"/>
      <c r="FC1" s="522"/>
      <c r="FD1" s="522"/>
      <c r="FE1" s="522"/>
    </row>
    <row r="3" spans="1:165" ht="11.25" customHeight="1" x14ac:dyDescent="0.2">
      <c r="A3" s="523" t="s">
        <v>125</v>
      </c>
      <c r="B3" s="523"/>
      <c r="C3" s="523"/>
      <c r="D3" s="523"/>
      <c r="E3" s="523"/>
      <c r="F3" s="523"/>
      <c r="G3" s="523"/>
      <c r="H3" s="524"/>
      <c r="I3" s="529" t="s">
        <v>0</v>
      </c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529"/>
      <c r="AW3" s="529"/>
      <c r="AX3" s="529"/>
      <c r="AY3" s="529"/>
      <c r="AZ3" s="529"/>
      <c r="BA3" s="529"/>
      <c r="BB3" s="529"/>
      <c r="BC3" s="529"/>
      <c r="BD3" s="529"/>
      <c r="BE3" s="529"/>
      <c r="BF3" s="529"/>
      <c r="BG3" s="529"/>
      <c r="BH3" s="529"/>
      <c r="BI3" s="529"/>
      <c r="BJ3" s="529"/>
      <c r="BK3" s="529"/>
      <c r="BL3" s="529"/>
      <c r="BM3" s="529"/>
      <c r="BN3" s="529"/>
      <c r="BO3" s="529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529"/>
      <c r="CH3" s="529"/>
      <c r="CI3" s="529"/>
      <c r="CJ3" s="529"/>
      <c r="CK3" s="529"/>
      <c r="CL3" s="529"/>
      <c r="CM3" s="530"/>
      <c r="CN3" s="535" t="s">
        <v>126</v>
      </c>
      <c r="CO3" s="523"/>
      <c r="CP3" s="523"/>
      <c r="CQ3" s="523"/>
      <c r="CR3" s="523"/>
      <c r="CS3" s="523"/>
      <c r="CT3" s="523"/>
      <c r="CU3" s="524"/>
      <c r="CV3" s="535" t="s">
        <v>127</v>
      </c>
      <c r="CW3" s="523"/>
      <c r="CX3" s="523"/>
      <c r="CY3" s="523"/>
      <c r="CZ3" s="523"/>
      <c r="DA3" s="523"/>
      <c r="DB3" s="523"/>
      <c r="DC3" s="523"/>
      <c r="DD3" s="523"/>
      <c r="DE3" s="524"/>
      <c r="DF3" s="548" t="s">
        <v>384</v>
      </c>
      <c r="DG3" s="538" t="s">
        <v>4</v>
      </c>
      <c r="DH3" s="539"/>
      <c r="DI3" s="539"/>
      <c r="DJ3" s="539"/>
      <c r="DK3" s="539"/>
      <c r="DL3" s="539"/>
      <c r="DM3" s="539"/>
      <c r="DN3" s="539"/>
      <c r="DO3" s="539"/>
      <c r="DP3" s="539"/>
      <c r="DQ3" s="539"/>
      <c r="DR3" s="539"/>
      <c r="DS3" s="539"/>
      <c r="DT3" s="539"/>
      <c r="DU3" s="539"/>
      <c r="DV3" s="539"/>
      <c r="DW3" s="539"/>
      <c r="DX3" s="539"/>
      <c r="DY3" s="539"/>
      <c r="DZ3" s="539"/>
      <c r="EA3" s="539"/>
      <c r="EB3" s="539"/>
      <c r="EC3" s="539"/>
      <c r="ED3" s="539"/>
      <c r="EE3" s="539"/>
      <c r="EF3" s="539"/>
      <c r="EG3" s="539"/>
      <c r="EH3" s="539"/>
      <c r="EI3" s="539"/>
      <c r="EJ3" s="539"/>
      <c r="EK3" s="539"/>
      <c r="EL3" s="539"/>
      <c r="EM3" s="539"/>
      <c r="EN3" s="539"/>
      <c r="EO3" s="539"/>
      <c r="EP3" s="539"/>
      <c r="EQ3" s="539"/>
      <c r="ER3" s="539"/>
      <c r="ES3" s="539"/>
      <c r="ET3" s="539"/>
      <c r="EU3" s="539"/>
      <c r="EV3" s="539"/>
      <c r="EW3" s="539"/>
      <c r="EX3" s="539"/>
      <c r="EY3" s="539"/>
      <c r="EZ3" s="539"/>
      <c r="FA3" s="539"/>
      <c r="FB3" s="539"/>
      <c r="FC3" s="539"/>
      <c r="FD3" s="539"/>
      <c r="FE3" s="539"/>
      <c r="FF3" s="539"/>
    </row>
    <row r="4" spans="1:165" ht="11.25" customHeight="1" x14ac:dyDescent="0.2">
      <c r="A4" s="525"/>
      <c r="B4" s="525"/>
      <c r="C4" s="525"/>
      <c r="D4" s="525"/>
      <c r="E4" s="525"/>
      <c r="F4" s="525"/>
      <c r="G4" s="525"/>
      <c r="H4" s="526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31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  <c r="BB4" s="531"/>
      <c r="BC4" s="531"/>
      <c r="BD4" s="531"/>
      <c r="BE4" s="531"/>
      <c r="BF4" s="531"/>
      <c r="BG4" s="531"/>
      <c r="BH4" s="531"/>
      <c r="BI4" s="531"/>
      <c r="BJ4" s="531"/>
      <c r="BK4" s="531"/>
      <c r="BL4" s="531"/>
      <c r="BM4" s="531"/>
      <c r="BN4" s="531"/>
      <c r="BO4" s="531"/>
      <c r="BP4" s="531"/>
      <c r="BQ4" s="531"/>
      <c r="BR4" s="531"/>
      <c r="BS4" s="531"/>
      <c r="BT4" s="531"/>
      <c r="BU4" s="531"/>
      <c r="BV4" s="531"/>
      <c r="BW4" s="531"/>
      <c r="BX4" s="531"/>
      <c r="BY4" s="531"/>
      <c r="BZ4" s="531"/>
      <c r="CA4" s="531"/>
      <c r="CB4" s="531"/>
      <c r="CC4" s="531"/>
      <c r="CD4" s="531"/>
      <c r="CE4" s="531"/>
      <c r="CF4" s="531"/>
      <c r="CG4" s="531"/>
      <c r="CH4" s="531"/>
      <c r="CI4" s="531"/>
      <c r="CJ4" s="531"/>
      <c r="CK4" s="531"/>
      <c r="CL4" s="531"/>
      <c r="CM4" s="532"/>
      <c r="CN4" s="536"/>
      <c r="CO4" s="525"/>
      <c r="CP4" s="525"/>
      <c r="CQ4" s="525"/>
      <c r="CR4" s="525"/>
      <c r="CS4" s="525"/>
      <c r="CT4" s="525"/>
      <c r="CU4" s="526"/>
      <c r="CV4" s="536"/>
      <c r="CW4" s="525"/>
      <c r="CX4" s="525"/>
      <c r="CY4" s="525"/>
      <c r="CZ4" s="525"/>
      <c r="DA4" s="525"/>
      <c r="DB4" s="525"/>
      <c r="DC4" s="525"/>
      <c r="DD4" s="525"/>
      <c r="DE4" s="526"/>
      <c r="DF4" s="549"/>
      <c r="DG4" s="540" t="s">
        <v>5</v>
      </c>
      <c r="DH4" s="541"/>
      <c r="DI4" s="541"/>
      <c r="DJ4" s="541"/>
      <c r="DK4" s="541"/>
      <c r="DL4" s="541"/>
      <c r="DM4" s="542" t="s">
        <v>199</v>
      </c>
      <c r="DN4" s="542"/>
      <c r="DO4" s="542"/>
      <c r="DP4" s="543" t="s">
        <v>6</v>
      </c>
      <c r="DQ4" s="543"/>
      <c r="DR4" s="543"/>
      <c r="DS4" s="544"/>
      <c r="DT4" s="540" t="s">
        <v>5</v>
      </c>
      <c r="DU4" s="541"/>
      <c r="DV4" s="541"/>
      <c r="DW4" s="541"/>
      <c r="DX4" s="541"/>
      <c r="DY4" s="541"/>
      <c r="DZ4" s="542" t="s">
        <v>200</v>
      </c>
      <c r="EA4" s="542"/>
      <c r="EB4" s="542"/>
      <c r="EC4" s="543" t="s">
        <v>6</v>
      </c>
      <c r="ED4" s="543"/>
      <c r="EE4" s="543"/>
      <c r="EF4" s="544"/>
      <c r="EG4" s="540" t="s">
        <v>5</v>
      </c>
      <c r="EH4" s="541"/>
      <c r="EI4" s="541"/>
      <c r="EJ4" s="541"/>
      <c r="EK4" s="541"/>
      <c r="EL4" s="541"/>
      <c r="EM4" s="542" t="s">
        <v>393</v>
      </c>
      <c r="EN4" s="542"/>
      <c r="EO4" s="542"/>
      <c r="EP4" s="543" t="s">
        <v>6</v>
      </c>
      <c r="EQ4" s="543"/>
      <c r="ER4" s="543"/>
      <c r="ES4" s="544"/>
      <c r="ET4" s="535" t="s">
        <v>7</v>
      </c>
      <c r="EU4" s="523"/>
      <c r="EV4" s="523"/>
      <c r="EW4" s="523"/>
      <c r="EX4" s="523"/>
      <c r="EY4" s="523"/>
      <c r="EZ4" s="523"/>
      <c r="FA4" s="523"/>
      <c r="FB4" s="523"/>
      <c r="FC4" s="523"/>
      <c r="FD4" s="523"/>
      <c r="FE4" s="523"/>
      <c r="FF4" s="523"/>
    </row>
    <row r="5" spans="1:165" ht="68.25" customHeight="1" x14ac:dyDescent="0.2">
      <c r="A5" s="527"/>
      <c r="B5" s="527"/>
      <c r="C5" s="527"/>
      <c r="D5" s="527"/>
      <c r="E5" s="527"/>
      <c r="F5" s="527"/>
      <c r="G5" s="527"/>
      <c r="H5" s="528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3"/>
      <c r="AL5" s="533"/>
      <c r="AM5" s="533"/>
      <c r="AN5" s="533"/>
      <c r="AO5" s="533"/>
      <c r="AP5" s="533"/>
      <c r="AQ5" s="533"/>
      <c r="AR5" s="533"/>
      <c r="AS5" s="533"/>
      <c r="AT5" s="533"/>
      <c r="AU5" s="533"/>
      <c r="AV5" s="533"/>
      <c r="AW5" s="533"/>
      <c r="AX5" s="533"/>
      <c r="AY5" s="533"/>
      <c r="AZ5" s="533"/>
      <c r="BA5" s="533"/>
      <c r="BB5" s="533"/>
      <c r="BC5" s="533"/>
      <c r="BD5" s="533"/>
      <c r="BE5" s="533"/>
      <c r="BF5" s="533"/>
      <c r="BG5" s="533"/>
      <c r="BH5" s="533"/>
      <c r="BI5" s="533"/>
      <c r="BJ5" s="533"/>
      <c r="BK5" s="533"/>
      <c r="BL5" s="533"/>
      <c r="BM5" s="533"/>
      <c r="BN5" s="533"/>
      <c r="BO5" s="533"/>
      <c r="BP5" s="533"/>
      <c r="BQ5" s="533"/>
      <c r="BR5" s="533"/>
      <c r="BS5" s="533"/>
      <c r="BT5" s="533"/>
      <c r="BU5" s="533"/>
      <c r="BV5" s="533"/>
      <c r="BW5" s="533"/>
      <c r="BX5" s="533"/>
      <c r="BY5" s="533"/>
      <c r="BZ5" s="533"/>
      <c r="CA5" s="533"/>
      <c r="CB5" s="533"/>
      <c r="CC5" s="533"/>
      <c r="CD5" s="533"/>
      <c r="CE5" s="533"/>
      <c r="CF5" s="533"/>
      <c r="CG5" s="533"/>
      <c r="CH5" s="533"/>
      <c r="CI5" s="533"/>
      <c r="CJ5" s="533"/>
      <c r="CK5" s="533"/>
      <c r="CL5" s="533"/>
      <c r="CM5" s="534"/>
      <c r="CN5" s="537"/>
      <c r="CO5" s="527"/>
      <c r="CP5" s="527"/>
      <c r="CQ5" s="527"/>
      <c r="CR5" s="527"/>
      <c r="CS5" s="527"/>
      <c r="CT5" s="527"/>
      <c r="CU5" s="528"/>
      <c r="CV5" s="537"/>
      <c r="CW5" s="527"/>
      <c r="CX5" s="527"/>
      <c r="CY5" s="527"/>
      <c r="CZ5" s="527"/>
      <c r="DA5" s="527"/>
      <c r="DB5" s="527"/>
      <c r="DC5" s="527"/>
      <c r="DD5" s="527"/>
      <c r="DE5" s="528"/>
      <c r="DF5" s="550"/>
      <c r="DG5" s="545" t="s">
        <v>128</v>
      </c>
      <c r="DH5" s="546"/>
      <c r="DI5" s="546"/>
      <c r="DJ5" s="546"/>
      <c r="DK5" s="546"/>
      <c r="DL5" s="546"/>
      <c r="DM5" s="546"/>
      <c r="DN5" s="546"/>
      <c r="DO5" s="546"/>
      <c r="DP5" s="546"/>
      <c r="DQ5" s="546"/>
      <c r="DR5" s="546"/>
      <c r="DS5" s="547"/>
      <c r="DT5" s="545" t="s">
        <v>129</v>
      </c>
      <c r="DU5" s="546"/>
      <c r="DV5" s="546"/>
      <c r="DW5" s="546"/>
      <c r="DX5" s="546"/>
      <c r="DY5" s="546"/>
      <c r="DZ5" s="546"/>
      <c r="EA5" s="546"/>
      <c r="EB5" s="546"/>
      <c r="EC5" s="546"/>
      <c r="ED5" s="546"/>
      <c r="EE5" s="546"/>
      <c r="EF5" s="547"/>
      <c r="EG5" s="545" t="s">
        <v>130</v>
      </c>
      <c r="EH5" s="546"/>
      <c r="EI5" s="546"/>
      <c r="EJ5" s="546"/>
      <c r="EK5" s="546"/>
      <c r="EL5" s="546"/>
      <c r="EM5" s="546"/>
      <c r="EN5" s="546"/>
      <c r="EO5" s="546"/>
      <c r="EP5" s="546"/>
      <c r="EQ5" s="546"/>
      <c r="ER5" s="546"/>
      <c r="ES5" s="547"/>
      <c r="ET5" s="537"/>
      <c r="EU5" s="527"/>
      <c r="EV5" s="527"/>
      <c r="EW5" s="527"/>
      <c r="EX5" s="527"/>
      <c r="EY5" s="527"/>
      <c r="EZ5" s="527"/>
      <c r="FA5" s="527"/>
      <c r="FB5" s="527"/>
      <c r="FC5" s="527"/>
      <c r="FD5" s="527"/>
      <c r="FE5" s="527"/>
      <c r="FF5" s="527"/>
    </row>
    <row r="6" spans="1:165" ht="12" thickBot="1" x14ac:dyDescent="0.25">
      <c r="A6" s="551" t="s">
        <v>11</v>
      </c>
      <c r="B6" s="551"/>
      <c r="C6" s="551"/>
      <c r="D6" s="551"/>
      <c r="E6" s="551"/>
      <c r="F6" s="551"/>
      <c r="G6" s="551"/>
      <c r="H6" s="552"/>
      <c r="I6" s="551" t="s">
        <v>12</v>
      </c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1"/>
      <c r="AA6" s="551"/>
      <c r="AB6" s="551"/>
      <c r="AC6" s="551"/>
      <c r="AD6" s="551"/>
      <c r="AE6" s="551"/>
      <c r="AF6" s="551"/>
      <c r="AG6" s="551"/>
      <c r="AH6" s="551"/>
      <c r="AI6" s="551"/>
      <c r="AJ6" s="551"/>
      <c r="AK6" s="551"/>
      <c r="AL6" s="551"/>
      <c r="AM6" s="551"/>
      <c r="AN6" s="551"/>
      <c r="AO6" s="551"/>
      <c r="AP6" s="551"/>
      <c r="AQ6" s="551"/>
      <c r="AR6" s="551"/>
      <c r="AS6" s="551"/>
      <c r="AT6" s="551"/>
      <c r="AU6" s="551"/>
      <c r="AV6" s="551"/>
      <c r="AW6" s="551"/>
      <c r="AX6" s="551"/>
      <c r="AY6" s="551"/>
      <c r="AZ6" s="551"/>
      <c r="BA6" s="551"/>
      <c r="BB6" s="551"/>
      <c r="BC6" s="551"/>
      <c r="BD6" s="551"/>
      <c r="BE6" s="551"/>
      <c r="BF6" s="551"/>
      <c r="BG6" s="551"/>
      <c r="BH6" s="551"/>
      <c r="BI6" s="551"/>
      <c r="BJ6" s="551"/>
      <c r="BK6" s="551"/>
      <c r="BL6" s="551"/>
      <c r="BM6" s="551"/>
      <c r="BN6" s="551"/>
      <c r="BO6" s="551"/>
      <c r="BP6" s="551"/>
      <c r="BQ6" s="551"/>
      <c r="BR6" s="551"/>
      <c r="BS6" s="551"/>
      <c r="BT6" s="551"/>
      <c r="BU6" s="551"/>
      <c r="BV6" s="551"/>
      <c r="BW6" s="551"/>
      <c r="BX6" s="551"/>
      <c r="BY6" s="551"/>
      <c r="BZ6" s="551"/>
      <c r="CA6" s="551"/>
      <c r="CB6" s="551"/>
      <c r="CC6" s="551"/>
      <c r="CD6" s="551"/>
      <c r="CE6" s="551"/>
      <c r="CF6" s="551"/>
      <c r="CG6" s="551"/>
      <c r="CH6" s="551"/>
      <c r="CI6" s="551"/>
      <c r="CJ6" s="551"/>
      <c r="CK6" s="551"/>
      <c r="CL6" s="551"/>
      <c r="CM6" s="552"/>
      <c r="CN6" s="553" t="s">
        <v>13</v>
      </c>
      <c r="CO6" s="554"/>
      <c r="CP6" s="554"/>
      <c r="CQ6" s="554"/>
      <c r="CR6" s="554"/>
      <c r="CS6" s="554"/>
      <c r="CT6" s="554"/>
      <c r="CU6" s="555"/>
      <c r="CV6" s="553" t="s">
        <v>14</v>
      </c>
      <c r="CW6" s="554"/>
      <c r="CX6" s="554"/>
      <c r="CY6" s="554"/>
      <c r="CZ6" s="554"/>
      <c r="DA6" s="554"/>
      <c r="DB6" s="554"/>
      <c r="DC6" s="554"/>
      <c r="DD6" s="554"/>
      <c r="DE6" s="555"/>
      <c r="DF6" s="292"/>
      <c r="DG6" s="553" t="s">
        <v>15</v>
      </c>
      <c r="DH6" s="554"/>
      <c r="DI6" s="554"/>
      <c r="DJ6" s="554"/>
      <c r="DK6" s="554"/>
      <c r="DL6" s="554"/>
      <c r="DM6" s="554"/>
      <c r="DN6" s="554"/>
      <c r="DO6" s="554"/>
      <c r="DP6" s="554"/>
      <c r="DQ6" s="554"/>
      <c r="DR6" s="554"/>
      <c r="DS6" s="555"/>
      <c r="DT6" s="553" t="s">
        <v>16</v>
      </c>
      <c r="DU6" s="554"/>
      <c r="DV6" s="554"/>
      <c r="DW6" s="554"/>
      <c r="DX6" s="554"/>
      <c r="DY6" s="554"/>
      <c r="DZ6" s="554"/>
      <c r="EA6" s="554"/>
      <c r="EB6" s="554"/>
      <c r="EC6" s="554"/>
      <c r="ED6" s="554"/>
      <c r="EE6" s="554"/>
      <c r="EF6" s="555"/>
      <c r="EG6" s="553" t="s">
        <v>17</v>
      </c>
      <c r="EH6" s="554"/>
      <c r="EI6" s="554"/>
      <c r="EJ6" s="554"/>
      <c r="EK6" s="554"/>
      <c r="EL6" s="554"/>
      <c r="EM6" s="554"/>
      <c r="EN6" s="554"/>
      <c r="EO6" s="554"/>
      <c r="EP6" s="554"/>
      <c r="EQ6" s="554"/>
      <c r="ER6" s="554"/>
      <c r="ES6" s="555"/>
      <c r="ET6" s="553" t="s">
        <v>18</v>
      </c>
      <c r="EU6" s="554"/>
      <c r="EV6" s="554"/>
      <c r="EW6" s="554"/>
      <c r="EX6" s="554"/>
      <c r="EY6" s="554"/>
      <c r="EZ6" s="554"/>
      <c r="FA6" s="554"/>
      <c r="FB6" s="554"/>
      <c r="FC6" s="554"/>
      <c r="FD6" s="554"/>
      <c r="FE6" s="554"/>
      <c r="FF6" s="554"/>
    </row>
    <row r="7" spans="1:165" ht="12.75" customHeight="1" x14ac:dyDescent="0.2">
      <c r="A7" s="556">
        <v>1</v>
      </c>
      <c r="B7" s="556"/>
      <c r="C7" s="556"/>
      <c r="D7" s="556"/>
      <c r="E7" s="556"/>
      <c r="F7" s="556"/>
      <c r="G7" s="556"/>
      <c r="H7" s="557"/>
      <c r="I7" s="558" t="s">
        <v>131</v>
      </c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9"/>
      <c r="AA7" s="559"/>
      <c r="AB7" s="559"/>
      <c r="AC7" s="559"/>
      <c r="AD7" s="559"/>
      <c r="AE7" s="559"/>
      <c r="AF7" s="559"/>
      <c r="AG7" s="559"/>
      <c r="AH7" s="559"/>
      <c r="AI7" s="559"/>
      <c r="AJ7" s="559"/>
      <c r="AK7" s="559"/>
      <c r="AL7" s="559"/>
      <c r="AM7" s="559"/>
      <c r="AN7" s="559"/>
      <c r="AO7" s="559"/>
      <c r="AP7" s="559"/>
      <c r="AQ7" s="559"/>
      <c r="AR7" s="559"/>
      <c r="AS7" s="559"/>
      <c r="AT7" s="559"/>
      <c r="AU7" s="559"/>
      <c r="AV7" s="559"/>
      <c r="AW7" s="559"/>
      <c r="AX7" s="559"/>
      <c r="AY7" s="559"/>
      <c r="AZ7" s="559"/>
      <c r="BA7" s="559"/>
      <c r="BB7" s="559"/>
      <c r="BC7" s="559"/>
      <c r="BD7" s="559"/>
      <c r="BE7" s="559"/>
      <c r="BF7" s="559"/>
      <c r="BG7" s="559"/>
      <c r="BH7" s="559"/>
      <c r="BI7" s="559"/>
      <c r="BJ7" s="559"/>
      <c r="BK7" s="559"/>
      <c r="BL7" s="559"/>
      <c r="BM7" s="559"/>
      <c r="BN7" s="559"/>
      <c r="BO7" s="559"/>
      <c r="BP7" s="559"/>
      <c r="BQ7" s="559"/>
      <c r="BR7" s="559"/>
      <c r="BS7" s="559"/>
      <c r="BT7" s="559"/>
      <c r="BU7" s="559"/>
      <c r="BV7" s="559"/>
      <c r="BW7" s="559"/>
      <c r="BX7" s="559"/>
      <c r="BY7" s="559"/>
      <c r="BZ7" s="559"/>
      <c r="CA7" s="559"/>
      <c r="CB7" s="559"/>
      <c r="CC7" s="559"/>
      <c r="CD7" s="559"/>
      <c r="CE7" s="559"/>
      <c r="CF7" s="559"/>
      <c r="CG7" s="559"/>
      <c r="CH7" s="559"/>
      <c r="CI7" s="559"/>
      <c r="CJ7" s="559"/>
      <c r="CK7" s="559"/>
      <c r="CL7" s="559"/>
      <c r="CM7" s="559"/>
      <c r="CN7" s="560" t="s">
        <v>132</v>
      </c>
      <c r="CO7" s="561"/>
      <c r="CP7" s="561"/>
      <c r="CQ7" s="561"/>
      <c r="CR7" s="561"/>
      <c r="CS7" s="561"/>
      <c r="CT7" s="561"/>
      <c r="CU7" s="562"/>
      <c r="CV7" s="563" t="s">
        <v>21</v>
      </c>
      <c r="CW7" s="564"/>
      <c r="CX7" s="564"/>
      <c r="CY7" s="564"/>
      <c r="CZ7" s="564"/>
      <c r="DA7" s="564"/>
      <c r="DB7" s="564"/>
      <c r="DC7" s="564"/>
      <c r="DD7" s="564"/>
      <c r="DE7" s="565"/>
      <c r="DF7" s="293"/>
      <c r="DG7" s="566">
        <f>DG8+DG9+DG10+DG14+DG36</f>
        <v>17588488.390000001</v>
      </c>
      <c r="DH7" s="567"/>
      <c r="DI7" s="567"/>
      <c r="DJ7" s="567"/>
      <c r="DK7" s="567"/>
      <c r="DL7" s="567"/>
      <c r="DM7" s="567"/>
      <c r="DN7" s="567"/>
      <c r="DO7" s="567"/>
      <c r="DP7" s="567"/>
      <c r="DQ7" s="567"/>
      <c r="DR7" s="567"/>
      <c r="DS7" s="568"/>
      <c r="DT7" s="566">
        <f>DT8+DT9+DT10+DT14+DT36</f>
        <v>18927289.390000001</v>
      </c>
      <c r="DU7" s="567"/>
      <c r="DV7" s="567"/>
      <c r="DW7" s="567"/>
      <c r="DX7" s="567"/>
      <c r="DY7" s="567"/>
      <c r="DZ7" s="567"/>
      <c r="EA7" s="567"/>
      <c r="EB7" s="567"/>
      <c r="EC7" s="567"/>
      <c r="ED7" s="567"/>
      <c r="EE7" s="567"/>
      <c r="EF7" s="568"/>
      <c r="EG7" s="566">
        <f>EG8+EG9+EG10+EG14+EG36</f>
        <v>17412663.390000001</v>
      </c>
      <c r="EH7" s="567"/>
      <c r="EI7" s="567"/>
      <c r="EJ7" s="567"/>
      <c r="EK7" s="567"/>
      <c r="EL7" s="567"/>
      <c r="EM7" s="567"/>
      <c r="EN7" s="567"/>
      <c r="EO7" s="567"/>
      <c r="EP7" s="567"/>
      <c r="EQ7" s="567"/>
      <c r="ER7" s="567"/>
      <c r="ES7" s="568"/>
      <c r="ET7" s="566">
        <f>ET8+ET9+ET10+ET14+ET36</f>
        <v>0</v>
      </c>
      <c r="EU7" s="567"/>
      <c r="EV7" s="567"/>
      <c r="EW7" s="567"/>
      <c r="EX7" s="567"/>
      <c r="EY7" s="567"/>
      <c r="EZ7" s="567"/>
      <c r="FA7" s="567"/>
      <c r="FB7" s="567"/>
      <c r="FC7" s="567"/>
      <c r="FD7" s="567"/>
      <c r="FE7" s="567"/>
      <c r="FF7" s="568"/>
      <c r="FI7" s="265"/>
    </row>
    <row r="8" spans="1:165" ht="104.25" customHeight="1" x14ac:dyDescent="0.2">
      <c r="A8" s="505" t="s">
        <v>133</v>
      </c>
      <c r="B8" s="505"/>
      <c r="C8" s="505"/>
      <c r="D8" s="505"/>
      <c r="E8" s="505"/>
      <c r="F8" s="505"/>
      <c r="G8" s="505"/>
      <c r="H8" s="506"/>
      <c r="I8" s="514" t="s">
        <v>134</v>
      </c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/>
      <c r="AG8" s="521"/>
      <c r="AH8" s="521"/>
      <c r="AI8" s="521"/>
      <c r="AJ8" s="521"/>
      <c r="AK8" s="521"/>
      <c r="AL8" s="521"/>
      <c r="AM8" s="521"/>
      <c r="AN8" s="521"/>
      <c r="AO8" s="521"/>
      <c r="AP8" s="521"/>
      <c r="AQ8" s="521"/>
      <c r="AR8" s="521"/>
      <c r="AS8" s="521"/>
      <c r="AT8" s="521"/>
      <c r="AU8" s="521"/>
      <c r="AV8" s="521"/>
      <c r="AW8" s="521"/>
      <c r="AX8" s="521"/>
      <c r="AY8" s="521"/>
      <c r="AZ8" s="521"/>
      <c r="BA8" s="521"/>
      <c r="BB8" s="521"/>
      <c r="BC8" s="521"/>
      <c r="BD8" s="521"/>
      <c r="BE8" s="521"/>
      <c r="BF8" s="521"/>
      <c r="BG8" s="521"/>
      <c r="BH8" s="521"/>
      <c r="BI8" s="521"/>
      <c r="BJ8" s="521"/>
      <c r="BK8" s="521"/>
      <c r="BL8" s="521"/>
      <c r="BM8" s="521"/>
      <c r="BN8" s="521"/>
      <c r="BO8" s="521"/>
      <c r="BP8" s="521"/>
      <c r="BQ8" s="521"/>
      <c r="BR8" s="521"/>
      <c r="BS8" s="521"/>
      <c r="BT8" s="521"/>
      <c r="BU8" s="521"/>
      <c r="BV8" s="521"/>
      <c r="BW8" s="521"/>
      <c r="BX8" s="521"/>
      <c r="BY8" s="521"/>
      <c r="BZ8" s="521"/>
      <c r="CA8" s="521"/>
      <c r="CB8" s="521"/>
      <c r="CC8" s="521"/>
      <c r="CD8" s="521"/>
      <c r="CE8" s="521"/>
      <c r="CF8" s="521"/>
      <c r="CG8" s="521"/>
      <c r="CH8" s="521"/>
      <c r="CI8" s="521"/>
      <c r="CJ8" s="521"/>
      <c r="CK8" s="521"/>
      <c r="CL8" s="521"/>
      <c r="CM8" s="521"/>
      <c r="CN8" s="509" t="s">
        <v>135</v>
      </c>
      <c r="CO8" s="505"/>
      <c r="CP8" s="505"/>
      <c r="CQ8" s="505"/>
      <c r="CR8" s="505"/>
      <c r="CS8" s="505"/>
      <c r="CT8" s="505"/>
      <c r="CU8" s="506"/>
      <c r="CV8" s="510" t="s">
        <v>21</v>
      </c>
      <c r="CW8" s="505"/>
      <c r="CX8" s="505"/>
      <c r="CY8" s="505"/>
      <c r="CZ8" s="505"/>
      <c r="DA8" s="505"/>
      <c r="DB8" s="505"/>
      <c r="DC8" s="505"/>
      <c r="DD8" s="505"/>
      <c r="DE8" s="506"/>
      <c r="DF8" s="294"/>
      <c r="DG8" s="517"/>
      <c r="DH8" s="518"/>
      <c r="DI8" s="518"/>
      <c r="DJ8" s="518"/>
      <c r="DK8" s="518"/>
      <c r="DL8" s="518"/>
      <c r="DM8" s="518"/>
      <c r="DN8" s="518"/>
      <c r="DO8" s="518"/>
      <c r="DP8" s="518"/>
      <c r="DQ8" s="518"/>
      <c r="DR8" s="518"/>
      <c r="DS8" s="519"/>
      <c r="DT8" s="517"/>
      <c r="DU8" s="518"/>
      <c r="DV8" s="518"/>
      <c r="DW8" s="518"/>
      <c r="DX8" s="518"/>
      <c r="DY8" s="518"/>
      <c r="DZ8" s="518"/>
      <c r="EA8" s="518"/>
      <c r="EB8" s="518"/>
      <c r="EC8" s="518"/>
      <c r="ED8" s="518"/>
      <c r="EE8" s="518"/>
      <c r="EF8" s="519"/>
      <c r="EG8" s="517"/>
      <c r="EH8" s="518"/>
      <c r="EI8" s="518"/>
      <c r="EJ8" s="518"/>
      <c r="EK8" s="518"/>
      <c r="EL8" s="518"/>
      <c r="EM8" s="518"/>
      <c r="EN8" s="518"/>
      <c r="EO8" s="518"/>
      <c r="EP8" s="518"/>
      <c r="EQ8" s="518"/>
      <c r="ER8" s="518"/>
      <c r="ES8" s="519"/>
      <c r="ET8" s="517"/>
      <c r="EU8" s="518"/>
      <c r="EV8" s="518"/>
      <c r="EW8" s="518"/>
      <c r="EX8" s="518"/>
      <c r="EY8" s="518"/>
      <c r="EZ8" s="518"/>
      <c r="FA8" s="518"/>
      <c r="FB8" s="518"/>
      <c r="FC8" s="518"/>
      <c r="FD8" s="518"/>
      <c r="FE8" s="518"/>
      <c r="FF8" s="520"/>
    </row>
    <row r="9" spans="1:165" ht="24" customHeight="1" x14ac:dyDescent="0.2">
      <c r="A9" s="505" t="s">
        <v>136</v>
      </c>
      <c r="B9" s="505"/>
      <c r="C9" s="505"/>
      <c r="D9" s="505"/>
      <c r="E9" s="505"/>
      <c r="F9" s="505"/>
      <c r="G9" s="505"/>
      <c r="H9" s="506"/>
      <c r="I9" s="514" t="s">
        <v>137</v>
      </c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1"/>
      <c r="AJ9" s="521"/>
      <c r="AK9" s="521"/>
      <c r="AL9" s="521"/>
      <c r="AM9" s="521"/>
      <c r="AN9" s="521"/>
      <c r="AO9" s="521"/>
      <c r="AP9" s="521"/>
      <c r="AQ9" s="521"/>
      <c r="AR9" s="521"/>
      <c r="AS9" s="521"/>
      <c r="AT9" s="521"/>
      <c r="AU9" s="521"/>
      <c r="AV9" s="521"/>
      <c r="AW9" s="521"/>
      <c r="AX9" s="521"/>
      <c r="AY9" s="521"/>
      <c r="AZ9" s="521"/>
      <c r="BA9" s="521"/>
      <c r="BB9" s="521"/>
      <c r="BC9" s="521"/>
      <c r="BD9" s="521"/>
      <c r="BE9" s="521"/>
      <c r="BF9" s="521"/>
      <c r="BG9" s="521"/>
      <c r="BH9" s="521"/>
      <c r="BI9" s="521"/>
      <c r="BJ9" s="521"/>
      <c r="BK9" s="521"/>
      <c r="BL9" s="521"/>
      <c r="BM9" s="521"/>
      <c r="BN9" s="521"/>
      <c r="BO9" s="521"/>
      <c r="BP9" s="521"/>
      <c r="BQ9" s="521"/>
      <c r="BR9" s="521"/>
      <c r="BS9" s="521"/>
      <c r="BT9" s="521"/>
      <c r="BU9" s="521"/>
      <c r="BV9" s="521"/>
      <c r="BW9" s="521"/>
      <c r="BX9" s="521"/>
      <c r="BY9" s="521"/>
      <c r="BZ9" s="521"/>
      <c r="CA9" s="521"/>
      <c r="CB9" s="521"/>
      <c r="CC9" s="521"/>
      <c r="CD9" s="521"/>
      <c r="CE9" s="521"/>
      <c r="CF9" s="521"/>
      <c r="CG9" s="521"/>
      <c r="CH9" s="521"/>
      <c r="CI9" s="521"/>
      <c r="CJ9" s="521"/>
      <c r="CK9" s="521"/>
      <c r="CL9" s="521"/>
      <c r="CM9" s="521"/>
      <c r="CN9" s="509" t="s">
        <v>138</v>
      </c>
      <c r="CO9" s="505"/>
      <c r="CP9" s="505"/>
      <c r="CQ9" s="505"/>
      <c r="CR9" s="505"/>
      <c r="CS9" s="505"/>
      <c r="CT9" s="505"/>
      <c r="CU9" s="506"/>
      <c r="CV9" s="510" t="s">
        <v>21</v>
      </c>
      <c r="CW9" s="505"/>
      <c r="CX9" s="505"/>
      <c r="CY9" s="505"/>
      <c r="CZ9" s="505"/>
      <c r="DA9" s="505"/>
      <c r="DB9" s="505"/>
      <c r="DC9" s="505"/>
      <c r="DD9" s="505"/>
      <c r="DE9" s="506"/>
      <c r="DF9" s="294"/>
      <c r="DG9" s="517"/>
      <c r="DH9" s="518"/>
      <c r="DI9" s="518"/>
      <c r="DJ9" s="518"/>
      <c r="DK9" s="518"/>
      <c r="DL9" s="518"/>
      <c r="DM9" s="518"/>
      <c r="DN9" s="518"/>
      <c r="DO9" s="518"/>
      <c r="DP9" s="518"/>
      <c r="DQ9" s="518"/>
      <c r="DR9" s="518"/>
      <c r="DS9" s="519"/>
      <c r="DT9" s="517"/>
      <c r="DU9" s="518"/>
      <c r="DV9" s="518"/>
      <c r="DW9" s="518"/>
      <c r="DX9" s="518"/>
      <c r="DY9" s="518"/>
      <c r="DZ9" s="518"/>
      <c r="EA9" s="518"/>
      <c r="EB9" s="518"/>
      <c r="EC9" s="518"/>
      <c r="ED9" s="518"/>
      <c r="EE9" s="518"/>
      <c r="EF9" s="519"/>
      <c r="EG9" s="517"/>
      <c r="EH9" s="518"/>
      <c r="EI9" s="518"/>
      <c r="EJ9" s="518"/>
      <c r="EK9" s="518"/>
      <c r="EL9" s="518"/>
      <c r="EM9" s="518"/>
      <c r="EN9" s="518"/>
      <c r="EO9" s="518"/>
      <c r="EP9" s="518"/>
      <c r="EQ9" s="518"/>
      <c r="ER9" s="518"/>
      <c r="ES9" s="519"/>
      <c r="ET9" s="517"/>
      <c r="EU9" s="518"/>
      <c r="EV9" s="518"/>
      <c r="EW9" s="518"/>
      <c r="EX9" s="518"/>
      <c r="EY9" s="518"/>
      <c r="EZ9" s="518"/>
      <c r="FA9" s="518"/>
      <c r="FB9" s="518"/>
      <c r="FC9" s="518"/>
      <c r="FD9" s="518"/>
      <c r="FE9" s="518"/>
      <c r="FF9" s="520"/>
    </row>
    <row r="10" spans="1:165" ht="24" customHeight="1" x14ac:dyDescent="0.2">
      <c r="A10" s="505" t="s">
        <v>139</v>
      </c>
      <c r="B10" s="505"/>
      <c r="C10" s="505"/>
      <c r="D10" s="505"/>
      <c r="E10" s="505"/>
      <c r="F10" s="505"/>
      <c r="G10" s="505"/>
      <c r="H10" s="506"/>
      <c r="I10" s="514" t="s">
        <v>140</v>
      </c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521"/>
      <c r="AM10" s="521"/>
      <c r="AN10" s="521"/>
      <c r="AO10" s="521"/>
      <c r="AP10" s="521"/>
      <c r="AQ10" s="521"/>
      <c r="AR10" s="521"/>
      <c r="AS10" s="521"/>
      <c r="AT10" s="521"/>
      <c r="AU10" s="521"/>
      <c r="AV10" s="521"/>
      <c r="AW10" s="521"/>
      <c r="AX10" s="521"/>
      <c r="AY10" s="521"/>
      <c r="AZ10" s="521"/>
      <c r="BA10" s="521"/>
      <c r="BB10" s="521"/>
      <c r="BC10" s="521"/>
      <c r="BD10" s="521"/>
      <c r="BE10" s="521"/>
      <c r="BF10" s="521"/>
      <c r="BG10" s="521"/>
      <c r="BH10" s="521"/>
      <c r="BI10" s="521"/>
      <c r="BJ10" s="521"/>
      <c r="BK10" s="521"/>
      <c r="BL10" s="521"/>
      <c r="BM10" s="521"/>
      <c r="BN10" s="521"/>
      <c r="BO10" s="521"/>
      <c r="BP10" s="521"/>
      <c r="BQ10" s="521"/>
      <c r="BR10" s="521"/>
      <c r="BS10" s="521"/>
      <c r="BT10" s="521"/>
      <c r="BU10" s="521"/>
      <c r="BV10" s="521"/>
      <c r="BW10" s="521"/>
      <c r="BX10" s="521"/>
      <c r="BY10" s="521"/>
      <c r="BZ10" s="521"/>
      <c r="CA10" s="521"/>
      <c r="CB10" s="521"/>
      <c r="CC10" s="521"/>
      <c r="CD10" s="521"/>
      <c r="CE10" s="521"/>
      <c r="CF10" s="521"/>
      <c r="CG10" s="521"/>
      <c r="CH10" s="521"/>
      <c r="CI10" s="521"/>
      <c r="CJ10" s="521"/>
      <c r="CK10" s="521"/>
      <c r="CL10" s="521"/>
      <c r="CM10" s="521"/>
      <c r="CN10" s="509" t="s">
        <v>141</v>
      </c>
      <c r="CO10" s="505"/>
      <c r="CP10" s="505"/>
      <c r="CQ10" s="505"/>
      <c r="CR10" s="505"/>
      <c r="CS10" s="505"/>
      <c r="CT10" s="505"/>
      <c r="CU10" s="506"/>
      <c r="CV10" s="510" t="s">
        <v>21</v>
      </c>
      <c r="CW10" s="505"/>
      <c r="CX10" s="505"/>
      <c r="CY10" s="505"/>
      <c r="CZ10" s="505"/>
      <c r="DA10" s="505"/>
      <c r="DB10" s="505"/>
      <c r="DC10" s="505"/>
      <c r="DD10" s="505"/>
      <c r="DE10" s="506"/>
      <c r="DF10" s="294"/>
      <c r="DG10" s="517">
        <f>DG11</f>
        <v>8241013.79</v>
      </c>
      <c r="DH10" s="518"/>
      <c r="DI10" s="518"/>
      <c r="DJ10" s="518"/>
      <c r="DK10" s="518"/>
      <c r="DL10" s="518"/>
      <c r="DM10" s="518"/>
      <c r="DN10" s="518"/>
      <c r="DO10" s="518"/>
      <c r="DP10" s="518"/>
      <c r="DQ10" s="518"/>
      <c r="DR10" s="518"/>
      <c r="DS10" s="519"/>
      <c r="DT10" s="517">
        <f t="shared" ref="DT10" si="0">DT11</f>
        <v>8452794.4800000004</v>
      </c>
      <c r="DU10" s="518"/>
      <c r="DV10" s="518"/>
      <c r="DW10" s="518"/>
      <c r="DX10" s="518"/>
      <c r="DY10" s="518"/>
      <c r="DZ10" s="518"/>
      <c r="EA10" s="518"/>
      <c r="EB10" s="518"/>
      <c r="EC10" s="518"/>
      <c r="ED10" s="518"/>
      <c r="EE10" s="518"/>
      <c r="EF10" s="519"/>
      <c r="EG10" s="517">
        <f t="shared" ref="EG10" si="1">EG11</f>
        <v>8452794.4800000004</v>
      </c>
      <c r="EH10" s="518"/>
      <c r="EI10" s="518"/>
      <c r="EJ10" s="518"/>
      <c r="EK10" s="518"/>
      <c r="EL10" s="518"/>
      <c r="EM10" s="518"/>
      <c r="EN10" s="518"/>
      <c r="EO10" s="518"/>
      <c r="EP10" s="518"/>
      <c r="EQ10" s="518"/>
      <c r="ER10" s="518"/>
      <c r="ES10" s="519"/>
      <c r="ET10" s="517"/>
      <c r="EU10" s="518"/>
      <c r="EV10" s="518"/>
      <c r="EW10" s="518"/>
      <c r="EX10" s="518"/>
      <c r="EY10" s="518"/>
      <c r="EZ10" s="518"/>
      <c r="FA10" s="518"/>
      <c r="FB10" s="518"/>
      <c r="FC10" s="518"/>
      <c r="FD10" s="518"/>
      <c r="FE10" s="518"/>
      <c r="FF10" s="520"/>
    </row>
    <row r="11" spans="1:165" s="299" customFormat="1" ht="24" customHeight="1" x14ac:dyDescent="0.2">
      <c r="A11" s="505" t="s">
        <v>378</v>
      </c>
      <c r="B11" s="505"/>
      <c r="C11" s="505"/>
      <c r="D11" s="505"/>
      <c r="E11" s="505"/>
      <c r="F11" s="505"/>
      <c r="G11" s="505"/>
      <c r="H11" s="506"/>
      <c r="I11" s="514" t="s">
        <v>381</v>
      </c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1"/>
      <c r="V11" s="521"/>
      <c r="W11" s="521"/>
      <c r="X11" s="521"/>
      <c r="Y11" s="521"/>
      <c r="Z11" s="521"/>
      <c r="AA11" s="521"/>
      <c r="AB11" s="521"/>
      <c r="AC11" s="521"/>
      <c r="AD11" s="521"/>
      <c r="AE11" s="521"/>
      <c r="AF11" s="521"/>
      <c r="AG11" s="521"/>
      <c r="AH11" s="521"/>
      <c r="AI11" s="521"/>
      <c r="AJ11" s="521"/>
      <c r="AK11" s="521"/>
      <c r="AL11" s="521"/>
      <c r="AM11" s="521"/>
      <c r="AN11" s="521"/>
      <c r="AO11" s="521"/>
      <c r="AP11" s="521"/>
      <c r="AQ11" s="521"/>
      <c r="AR11" s="521"/>
      <c r="AS11" s="521"/>
      <c r="AT11" s="521"/>
      <c r="AU11" s="521"/>
      <c r="AV11" s="521"/>
      <c r="AW11" s="521"/>
      <c r="AX11" s="521"/>
      <c r="AY11" s="521"/>
      <c r="AZ11" s="521"/>
      <c r="BA11" s="521"/>
      <c r="BB11" s="521"/>
      <c r="BC11" s="521"/>
      <c r="BD11" s="521"/>
      <c r="BE11" s="521"/>
      <c r="BF11" s="521"/>
      <c r="BG11" s="521"/>
      <c r="BH11" s="521"/>
      <c r="BI11" s="521"/>
      <c r="BJ11" s="521"/>
      <c r="BK11" s="521"/>
      <c r="BL11" s="521"/>
      <c r="BM11" s="521"/>
      <c r="BN11" s="521"/>
      <c r="BO11" s="521"/>
      <c r="BP11" s="521"/>
      <c r="BQ11" s="521"/>
      <c r="BR11" s="521"/>
      <c r="BS11" s="521"/>
      <c r="BT11" s="521"/>
      <c r="BU11" s="521"/>
      <c r="BV11" s="521"/>
      <c r="BW11" s="521"/>
      <c r="BX11" s="521"/>
      <c r="BY11" s="521"/>
      <c r="BZ11" s="521"/>
      <c r="CA11" s="521"/>
      <c r="CB11" s="521"/>
      <c r="CC11" s="521"/>
      <c r="CD11" s="521"/>
      <c r="CE11" s="521"/>
      <c r="CF11" s="521"/>
      <c r="CG11" s="521"/>
      <c r="CH11" s="521"/>
      <c r="CI11" s="521"/>
      <c r="CJ11" s="521"/>
      <c r="CK11" s="521"/>
      <c r="CL11" s="521"/>
      <c r="CM11" s="521"/>
      <c r="CN11" s="509" t="s">
        <v>379</v>
      </c>
      <c r="CO11" s="505"/>
      <c r="CP11" s="505"/>
      <c r="CQ11" s="505"/>
      <c r="CR11" s="505"/>
      <c r="CS11" s="505"/>
      <c r="CT11" s="505"/>
      <c r="CU11" s="506"/>
      <c r="CV11" s="510" t="s">
        <v>21</v>
      </c>
      <c r="CW11" s="505"/>
      <c r="CX11" s="505"/>
      <c r="CY11" s="505"/>
      <c r="CZ11" s="505"/>
      <c r="DA11" s="505"/>
      <c r="DB11" s="505"/>
      <c r="DC11" s="505"/>
      <c r="DD11" s="505"/>
      <c r="DE11" s="506"/>
      <c r="DF11" s="294"/>
      <c r="DG11" s="517">
        <v>8241013.79</v>
      </c>
      <c r="DH11" s="518"/>
      <c r="DI11" s="518"/>
      <c r="DJ11" s="518"/>
      <c r="DK11" s="518"/>
      <c r="DL11" s="518"/>
      <c r="DM11" s="518"/>
      <c r="DN11" s="518"/>
      <c r="DO11" s="518"/>
      <c r="DP11" s="518"/>
      <c r="DQ11" s="518"/>
      <c r="DR11" s="518"/>
      <c r="DS11" s="519"/>
      <c r="DT11" s="517">
        <v>8452794.4800000004</v>
      </c>
      <c r="DU11" s="518"/>
      <c r="DV11" s="518"/>
      <c r="DW11" s="518"/>
      <c r="DX11" s="518"/>
      <c r="DY11" s="518"/>
      <c r="DZ11" s="518"/>
      <c r="EA11" s="518"/>
      <c r="EB11" s="518"/>
      <c r="EC11" s="518"/>
      <c r="ED11" s="518"/>
      <c r="EE11" s="518"/>
      <c r="EF11" s="519"/>
      <c r="EG11" s="517">
        <v>8452794.4800000004</v>
      </c>
      <c r="EH11" s="518"/>
      <c r="EI11" s="518"/>
      <c r="EJ11" s="518"/>
      <c r="EK11" s="518"/>
      <c r="EL11" s="518"/>
      <c r="EM11" s="518"/>
      <c r="EN11" s="518"/>
      <c r="EO11" s="518"/>
      <c r="EP11" s="518"/>
      <c r="EQ11" s="518"/>
      <c r="ER11" s="518"/>
      <c r="ES11" s="519"/>
      <c r="ET11" s="517"/>
      <c r="EU11" s="518"/>
      <c r="EV11" s="518"/>
      <c r="EW11" s="518"/>
      <c r="EX11" s="518"/>
      <c r="EY11" s="518"/>
      <c r="EZ11" s="518"/>
      <c r="FA11" s="518"/>
      <c r="FB11" s="518"/>
      <c r="FC11" s="518"/>
      <c r="FD11" s="518"/>
      <c r="FE11" s="518"/>
      <c r="FF11" s="520"/>
    </row>
    <row r="12" spans="1:165" s="299" customFormat="1" ht="24" customHeight="1" x14ac:dyDescent="0.2">
      <c r="A12" s="505"/>
      <c r="B12" s="505"/>
      <c r="C12" s="505"/>
      <c r="D12" s="505"/>
      <c r="E12" s="505"/>
      <c r="F12" s="505"/>
      <c r="G12" s="505"/>
      <c r="H12" s="506"/>
      <c r="I12" s="514" t="s">
        <v>100</v>
      </c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N12" s="515"/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515"/>
      <c r="BA12" s="515"/>
      <c r="BB12" s="515"/>
      <c r="BC12" s="515"/>
      <c r="BD12" s="515"/>
      <c r="BE12" s="515"/>
      <c r="BF12" s="515"/>
      <c r="BG12" s="515"/>
      <c r="BH12" s="515"/>
      <c r="BI12" s="515"/>
      <c r="BJ12" s="515"/>
      <c r="BK12" s="515"/>
      <c r="BL12" s="515"/>
      <c r="BM12" s="515"/>
      <c r="BN12" s="515"/>
      <c r="BO12" s="515"/>
      <c r="BP12" s="515"/>
      <c r="BQ12" s="515"/>
      <c r="BR12" s="515"/>
      <c r="BS12" s="515"/>
      <c r="BT12" s="515"/>
      <c r="BU12" s="515"/>
      <c r="BV12" s="515"/>
      <c r="BW12" s="515"/>
      <c r="BX12" s="515"/>
      <c r="BY12" s="515"/>
      <c r="BZ12" s="515"/>
      <c r="CA12" s="515"/>
      <c r="CB12" s="515"/>
      <c r="CC12" s="515"/>
      <c r="CD12" s="515"/>
      <c r="CE12" s="515"/>
      <c r="CF12" s="515"/>
      <c r="CG12" s="515"/>
      <c r="CH12" s="515"/>
      <c r="CI12" s="515"/>
      <c r="CJ12" s="515"/>
      <c r="CK12" s="515"/>
      <c r="CL12" s="515"/>
      <c r="CM12" s="516"/>
      <c r="CN12" s="509" t="s">
        <v>383</v>
      </c>
      <c r="CO12" s="505"/>
      <c r="CP12" s="505"/>
      <c r="CQ12" s="505"/>
      <c r="CR12" s="505"/>
      <c r="CS12" s="505"/>
      <c r="CT12" s="505"/>
      <c r="CU12" s="506"/>
      <c r="CV12" s="510" t="s">
        <v>21</v>
      </c>
      <c r="CW12" s="505"/>
      <c r="CX12" s="505"/>
      <c r="CY12" s="505"/>
      <c r="CZ12" s="505"/>
      <c r="DA12" s="505"/>
      <c r="DB12" s="505"/>
      <c r="DC12" s="505"/>
      <c r="DD12" s="505"/>
      <c r="DE12" s="506"/>
      <c r="DF12" s="294"/>
      <c r="DG12" s="517"/>
      <c r="DH12" s="518"/>
      <c r="DI12" s="518"/>
      <c r="DJ12" s="518"/>
      <c r="DK12" s="518"/>
      <c r="DL12" s="518"/>
      <c r="DM12" s="518"/>
      <c r="DN12" s="518"/>
      <c r="DO12" s="518"/>
      <c r="DP12" s="518"/>
      <c r="DQ12" s="518"/>
      <c r="DR12" s="518"/>
      <c r="DS12" s="519"/>
      <c r="DT12" s="517"/>
      <c r="DU12" s="518"/>
      <c r="DV12" s="518"/>
      <c r="DW12" s="518"/>
      <c r="DX12" s="518"/>
      <c r="DY12" s="518"/>
      <c r="DZ12" s="518"/>
      <c r="EA12" s="518"/>
      <c r="EB12" s="518"/>
      <c r="EC12" s="518"/>
      <c r="ED12" s="518"/>
      <c r="EE12" s="518"/>
      <c r="EF12" s="519"/>
      <c r="EG12" s="517"/>
      <c r="EH12" s="518"/>
      <c r="EI12" s="518"/>
      <c r="EJ12" s="518"/>
      <c r="EK12" s="518"/>
      <c r="EL12" s="518"/>
      <c r="EM12" s="518"/>
      <c r="EN12" s="518"/>
      <c r="EO12" s="518"/>
      <c r="EP12" s="518"/>
      <c r="EQ12" s="518"/>
      <c r="ER12" s="518"/>
      <c r="ES12" s="519"/>
      <c r="ET12" s="517"/>
      <c r="EU12" s="518"/>
      <c r="EV12" s="518"/>
      <c r="EW12" s="518"/>
      <c r="EX12" s="518"/>
      <c r="EY12" s="518"/>
      <c r="EZ12" s="518"/>
      <c r="FA12" s="518"/>
      <c r="FB12" s="518"/>
      <c r="FC12" s="518"/>
      <c r="FD12" s="518"/>
      <c r="FE12" s="518"/>
      <c r="FF12" s="520"/>
    </row>
    <row r="13" spans="1:165" s="299" customFormat="1" ht="24" customHeight="1" x14ac:dyDescent="0.2">
      <c r="A13" s="505" t="s">
        <v>380</v>
      </c>
      <c r="B13" s="505"/>
      <c r="C13" s="505"/>
      <c r="D13" s="505"/>
      <c r="E13" s="505"/>
      <c r="F13" s="505"/>
      <c r="G13" s="505"/>
      <c r="H13" s="506"/>
      <c r="I13" s="514" t="s">
        <v>382</v>
      </c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  <c r="AW13" s="521"/>
      <c r="AX13" s="521"/>
      <c r="AY13" s="521"/>
      <c r="AZ13" s="521"/>
      <c r="BA13" s="521"/>
      <c r="BB13" s="521"/>
      <c r="BC13" s="521"/>
      <c r="BD13" s="521"/>
      <c r="BE13" s="521"/>
      <c r="BF13" s="521"/>
      <c r="BG13" s="521"/>
      <c r="BH13" s="521"/>
      <c r="BI13" s="521"/>
      <c r="BJ13" s="521"/>
      <c r="BK13" s="521"/>
      <c r="BL13" s="521"/>
      <c r="BM13" s="521"/>
      <c r="BN13" s="521"/>
      <c r="BO13" s="521"/>
      <c r="BP13" s="521"/>
      <c r="BQ13" s="521"/>
      <c r="BR13" s="521"/>
      <c r="BS13" s="521"/>
      <c r="BT13" s="521"/>
      <c r="BU13" s="521"/>
      <c r="BV13" s="521"/>
      <c r="BW13" s="521"/>
      <c r="BX13" s="521"/>
      <c r="BY13" s="521"/>
      <c r="BZ13" s="521"/>
      <c r="CA13" s="521"/>
      <c r="CB13" s="521"/>
      <c r="CC13" s="521"/>
      <c r="CD13" s="521"/>
      <c r="CE13" s="521"/>
      <c r="CF13" s="521"/>
      <c r="CG13" s="521"/>
      <c r="CH13" s="521"/>
      <c r="CI13" s="521"/>
      <c r="CJ13" s="521"/>
      <c r="CK13" s="521"/>
      <c r="CL13" s="521"/>
      <c r="CM13" s="521"/>
      <c r="CN13" s="509" t="s">
        <v>379</v>
      </c>
      <c r="CO13" s="505"/>
      <c r="CP13" s="505"/>
      <c r="CQ13" s="505"/>
      <c r="CR13" s="505"/>
      <c r="CS13" s="505"/>
      <c r="CT13" s="505"/>
      <c r="CU13" s="506"/>
      <c r="CV13" s="510" t="s">
        <v>21</v>
      </c>
      <c r="CW13" s="505"/>
      <c r="CX13" s="505"/>
      <c r="CY13" s="505"/>
      <c r="CZ13" s="505"/>
      <c r="DA13" s="505"/>
      <c r="DB13" s="505"/>
      <c r="DC13" s="505"/>
      <c r="DD13" s="505"/>
      <c r="DE13" s="506"/>
      <c r="DF13" s="294"/>
      <c r="DG13" s="517"/>
      <c r="DH13" s="518"/>
      <c r="DI13" s="518"/>
      <c r="DJ13" s="518"/>
      <c r="DK13" s="518"/>
      <c r="DL13" s="518"/>
      <c r="DM13" s="518"/>
      <c r="DN13" s="518"/>
      <c r="DO13" s="518"/>
      <c r="DP13" s="518"/>
      <c r="DQ13" s="518"/>
      <c r="DR13" s="518"/>
      <c r="DS13" s="519"/>
      <c r="DT13" s="517"/>
      <c r="DU13" s="518"/>
      <c r="DV13" s="518"/>
      <c r="DW13" s="518"/>
      <c r="DX13" s="518"/>
      <c r="DY13" s="518"/>
      <c r="DZ13" s="518"/>
      <c r="EA13" s="518"/>
      <c r="EB13" s="518"/>
      <c r="EC13" s="518"/>
      <c r="ED13" s="518"/>
      <c r="EE13" s="518"/>
      <c r="EF13" s="519"/>
      <c r="EG13" s="517"/>
      <c r="EH13" s="518"/>
      <c r="EI13" s="518"/>
      <c r="EJ13" s="518"/>
      <c r="EK13" s="518"/>
      <c r="EL13" s="518"/>
      <c r="EM13" s="518"/>
      <c r="EN13" s="518"/>
      <c r="EO13" s="518"/>
      <c r="EP13" s="518"/>
      <c r="EQ13" s="518"/>
      <c r="ER13" s="518"/>
      <c r="ES13" s="519"/>
      <c r="ET13" s="517"/>
      <c r="EU13" s="518"/>
      <c r="EV13" s="518"/>
      <c r="EW13" s="518"/>
      <c r="EX13" s="518"/>
      <c r="EY13" s="518"/>
      <c r="EZ13" s="518"/>
      <c r="FA13" s="518"/>
      <c r="FB13" s="518"/>
      <c r="FC13" s="518"/>
      <c r="FD13" s="518"/>
      <c r="FE13" s="518"/>
      <c r="FF13" s="520"/>
    </row>
    <row r="14" spans="1:165" ht="24" customHeight="1" x14ac:dyDescent="0.2">
      <c r="A14" s="505" t="s">
        <v>142</v>
      </c>
      <c r="B14" s="505"/>
      <c r="C14" s="505"/>
      <c r="D14" s="505"/>
      <c r="E14" s="505"/>
      <c r="F14" s="505"/>
      <c r="G14" s="505"/>
      <c r="H14" s="506"/>
      <c r="I14" s="514" t="s">
        <v>143</v>
      </c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521"/>
      <c r="BC14" s="521"/>
      <c r="BD14" s="521"/>
      <c r="BE14" s="521"/>
      <c r="BF14" s="521"/>
      <c r="BG14" s="521"/>
      <c r="BH14" s="521"/>
      <c r="BI14" s="521"/>
      <c r="BJ14" s="521"/>
      <c r="BK14" s="521"/>
      <c r="BL14" s="521"/>
      <c r="BM14" s="521"/>
      <c r="BN14" s="521"/>
      <c r="BO14" s="521"/>
      <c r="BP14" s="521"/>
      <c r="BQ14" s="521"/>
      <c r="BR14" s="521"/>
      <c r="BS14" s="521"/>
      <c r="BT14" s="521"/>
      <c r="BU14" s="521"/>
      <c r="BV14" s="521"/>
      <c r="BW14" s="521"/>
      <c r="BX14" s="521"/>
      <c r="BY14" s="521"/>
      <c r="BZ14" s="521"/>
      <c r="CA14" s="521"/>
      <c r="CB14" s="521"/>
      <c r="CC14" s="521"/>
      <c r="CD14" s="521"/>
      <c r="CE14" s="521"/>
      <c r="CF14" s="521"/>
      <c r="CG14" s="521"/>
      <c r="CH14" s="521"/>
      <c r="CI14" s="521"/>
      <c r="CJ14" s="521"/>
      <c r="CK14" s="521"/>
      <c r="CL14" s="521"/>
      <c r="CM14" s="521"/>
      <c r="CN14" s="509" t="s">
        <v>144</v>
      </c>
      <c r="CO14" s="505"/>
      <c r="CP14" s="505"/>
      <c r="CQ14" s="505"/>
      <c r="CR14" s="505"/>
      <c r="CS14" s="505"/>
      <c r="CT14" s="505"/>
      <c r="CU14" s="506"/>
      <c r="CV14" s="510" t="s">
        <v>21</v>
      </c>
      <c r="CW14" s="505"/>
      <c r="CX14" s="505"/>
      <c r="CY14" s="505"/>
      <c r="CZ14" s="505"/>
      <c r="DA14" s="505"/>
      <c r="DB14" s="505"/>
      <c r="DC14" s="505"/>
      <c r="DD14" s="505"/>
      <c r="DE14" s="506"/>
      <c r="DF14" s="294"/>
      <c r="DG14" s="517">
        <f>DG15+DG21+DG33</f>
        <v>9347474.5999999996</v>
      </c>
      <c r="DH14" s="518"/>
      <c r="DI14" s="518"/>
      <c r="DJ14" s="518"/>
      <c r="DK14" s="518"/>
      <c r="DL14" s="518"/>
      <c r="DM14" s="518"/>
      <c r="DN14" s="518"/>
      <c r="DO14" s="518"/>
      <c r="DP14" s="518"/>
      <c r="DQ14" s="518"/>
      <c r="DR14" s="518"/>
      <c r="DS14" s="519"/>
      <c r="DT14" s="517">
        <f>DT15+DT21+DT33</f>
        <v>10474494.91</v>
      </c>
      <c r="DU14" s="518"/>
      <c r="DV14" s="518"/>
      <c r="DW14" s="518"/>
      <c r="DX14" s="518"/>
      <c r="DY14" s="518"/>
      <c r="DZ14" s="518"/>
      <c r="EA14" s="518"/>
      <c r="EB14" s="518"/>
      <c r="EC14" s="518"/>
      <c r="ED14" s="518"/>
      <c r="EE14" s="518"/>
      <c r="EF14" s="519"/>
      <c r="EG14" s="517">
        <f>EG15+EG21+EG33</f>
        <v>8959868.9100000001</v>
      </c>
      <c r="EH14" s="518"/>
      <c r="EI14" s="518"/>
      <c r="EJ14" s="518"/>
      <c r="EK14" s="518"/>
      <c r="EL14" s="518"/>
      <c r="EM14" s="518"/>
      <c r="EN14" s="518"/>
      <c r="EO14" s="518"/>
      <c r="EP14" s="518"/>
      <c r="EQ14" s="518"/>
      <c r="ER14" s="518"/>
      <c r="ES14" s="519"/>
      <c r="ET14" s="517">
        <f>ET15+ET21+ET33</f>
        <v>0</v>
      </c>
      <c r="EU14" s="518"/>
      <c r="EV14" s="518"/>
      <c r="EW14" s="518"/>
      <c r="EX14" s="518"/>
      <c r="EY14" s="518"/>
      <c r="EZ14" s="518"/>
      <c r="FA14" s="518"/>
      <c r="FB14" s="518"/>
      <c r="FC14" s="518"/>
      <c r="FD14" s="518"/>
      <c r="FE14" s="518"/>
      <c r="FF14" s="519"/>
    </row>
    <row r="15" spans="1:165" ht="34.5" customHeight="1" x14ac:dyDescent="0.2">
      <c r="A15" s="505" t="s">
        <v>145</v>
      </c>
      <c r="B15" s="505"/>
      <c r="C15" s="505"/>
      <c r="D15" s="505"/>
      <c r="E15" s="505"/>
      <c r="F15" s="505"/>
      <c r="G15" s="505"/>
      <c r="H15" s="506"/>
      <c r="I15" s="569" t="s">
        <v>146</v>
      </c>
      <c r="J15" s="570"/>
      <c r="K15" s="570"/>
      <c r="L15" s="570"/>
      <c r="M15" s="570"/>
      <c r="N15" s="570"/>
      <c r="O15" s="570"/>
      <c r="P15" s="570"/>
      <c r="Q15" s="570"/>
      <c r="R15" s="570"/>
      <c r="S15" s="570"/>
      <c r="T15" s="570"/>
      <c r="U15" s="570"/>
      <c r="V15" s="570"/>
      <c r="W15" s="570"/>
      <c r="X15" s="570"/>
      <c r="Y15" s="570"/>
      <c r="Z15" s="570"/>
      <c r="AA15" s="570"/>
      <c r="AB15" s="570"/>
      <c r="AC15" s="570"/>
      <c r="AD15" s="570"/>
      <c r="AE15" s="570"/>
      <c r="AF15" s="570"/>
      <c r="AG15" s="570"/>
      <c r="AH15" s="570"/>
      <c r="AI15" s="570"/>
      <c r="AJ15" s="570"/>
      <c r="AK15" s="570"/>
      <c r="AL15" s="570"/>
      <c r="AM15" s="570"/>
      <c r="AN15" s="570"/>
      <c r="AO15" s="570"/>
      <c r="AP15" s="570"/>
      <c r="AQ15" s="570"/>
      <c r="AR15" s="570"/>
      <c r="AS15" s="570"/>
      <c r="AT15" s="570"/>
      <c r="AU15" s="570"/>
      <c r="AV15" s="570"/>
      <c r="AW15" s="570"/>
      <c r="AX15" s="570"/>
      <c r="AY15" s="570"/>
      <c r="AZ15" s="570"/>
      <c r="BA15" s="570"/>
      <c r="BB15" s="570"/>
      <c r="BC15" s="570"/>
      <c r="BD15" s="570"/>
      <c r="BE15" s="570"/>
      <c r="BF15" s="570"/>
      <c r="BG15" s="570"/>
      <c r="BH15" s="570"/>
      <c r="BI15" s="570"/>
      <c r="BJ15" s="570"/>
      <c r="BK15" s="570"/>
      <c r="BL15" s="570"/>
      <c r="BM15" s="570"/>
      <c r="BN15" s="570"/>
      <c r="BO15" s="570"/>
      <c r="BP15" s="570"/>
      <c r="BQ15" s="570"/>
      <c r="BR15" s="570"/>
      <c r="BS15" s="570"/>
      <c r="BT15" s="570"/>
      <c r="BU15" s="570"/>
      <c r="BV15" s="570"/>
      <c r="BW15" s="570"/>
      <c r="BX15" s="570"/>
      <c r="BY15" s="570"/>
      <c r="BZ15" s="570"/>
      <c r="CA15" s="570"/>
      <c r="CB15" s="570"/>
      <c r="CC15" s="570"/>
      <c r="CD15" s="570"/>
      <c r="CE15" s="570"/>
      <c r="CF15" s="570"/>
      <c r="CG15" s="570"/>
      <c r="CH15" s="570"/>
      <c r="CI15" s="570"/>
      <c r="CJ15" s="570"/>
      <c r="CK15" s="570"/>
      <c r="CL15" s="570"/>
      <c r="CM15" s="570"/>
      <c r="CN15" s="509" t="s">
        <v>147</v>
      </c>
      <c r="CO15" s="505"/>
      <c r="CP15" s="505"/>
      <c r="CQ15" s="505"/>
      <c r="CR15" s="505"/>
      <c r="CS15" s="505"/>
      <c r="CT15" s="505"/>
      <c r="CU15" s="506"/>
      <c r="CV15" s="510" t="s">
        <v>21</v>
      </c>
      <c r="CW15" s="505"/>
      <c r="CX15" s="505"/>
      <c r="CY15" s="505"/>
      <c r="CZ15" s="505"/>
      <c r="DA15" s="505"/>
      <c r="DB15" s="505"/>
      <c r="DC15" s="505"/>
      <c r="DD15" s="505"/>
      <c r="DE15" s="506"/>
      <c r="DF15" s="294"/>
      <c r="DG15" s="511">
        <f>DG16+DG20</f>
        <v>6880785.1600000001</v>
      </c>
      <c r="DH15" s="512"/>
      <c r="DI15" s="512"/>
      <c r="DJ15" s="512"/>
      <c r="DK15" s="512"/>
      <c r="DL15" s="512"/>
      <c r="DM15" s="512"/>
      <c r="DN15" s="512"/>
      <c r="DO15" s="512"/>
      <c r="DP15" s="512"/>
      <c r="DQ15" s="512"/>
      <c r="DR15" s="512"/>
      <c r="DS15" s="513"/>
      <c r="DT15" s="511">
        <f>DT16+DT20</f>
        <v>6449839</v>
      </c>
      <c r="DU15" s="512"/>
      <c r="DV15" s="512"/>
      <c r="DW15" s="512"/>
      <c r="DX15" s="512"/>
      <c r="DY15" s="512"/>
      <c r="DZ15" s="512"/>
      <c r="EA15" s="512"/>
      <c r="EB15" s="512"/>
      <c r="EC15" s="512"/>
      <c r="ED15" s="512"/>
      <c r="EE15" s="512"/>
      <c r="EF15" s="513"/>
      <c r="EG15" s="511">
        <f>EG16+EG20</f>
        <v>6435213</v>
      </c>
      <c r="EH15" s="512"/>
      <c r="EI15" s="512"/>
      <c r="EJ15" s="512"/>
      <c r="EK15" s="512"/>
      <c r="EL15" s="512"/>
      <c r="EM15" s="512"/>
      <c r="EN15" s="512"/>
      <c r="EO15" s="512"/>
      <c r="EP15" s="512"/>
      <c r="EQ15" s="512"/>
      <c r="ER15" s="512"/>
      <c r="ES15" s="513"/>
      <c r="ET15" s="511">
        <f>ET16+ET20</f>
        <v>0</v>
      </c>
      <c r="EU15" s="512"/>
      <c r="EV15" s="512"/>
      <c r="EW15" s="512"/>
      <c r="EX15" s="512"/>
      <c r="EY15" s="512"/>
      <c r="EZ15" s="512"/>
      <c r="FA15" s="512"/>
      <c r="FB15" s="512"/>
      <c r="FC15" s="512"/>
      <c r="FD15" s="512"/>
      <c r="FE15" s="512"/>
      <c r="FF15" s="513"/>
      <c r="FI15" s="265"/>
    </row>
    <row r="16" spans="1:165" ht="24" customHeight="1" x14ac:dyDescent="0.2">
      <c r="A16" s="505" t="s">
        <v>148</v>
      </c>
      <c r="B16" s="505"/>
      <c r="C16" s="505"/>
      <c r="D16" s="505"/>
      <c r="E16" s="505"/>
      <c r="F16" s="505"/>
      <c r="G16" s="505"/>
      <c r="H16" s="506"/>
      <c r="I16" s="507" t="s">
        <v>149</v>
      </c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8"/>
      <c r="AP16" s="508"/>
      <c r="AQ16" s="508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508"/>
      <c r="BE16" s="508"/>
      <c r="BF16" s="508"/>
      <c r="BG16" s="508"/>
      <c r="BH16" s="508"/>
      <c r="BI16" s="508"/>
      <c r="BJ16" s="508"/>
      <c r="BK16" s="508"/>
      <c r="BL16" s="508"/>
      <c r="BM16" s="508"/>
      <c r="BN16" s="508"/>
      <c r="BO16" s="508"/>
      <c r="BP16" s="508"/>
      <c r="BQ16" s="508"/>
      <c r="BR16" s="508"/>
      <c r="BS16" s="508"/>
      <c r="BT16" s="508"/>
      <c r="BU16" s="508"/>
      <c r="BV16" s="508"/>
      <c r="BW16" s="508"/>
      <c r="BX16" s="508"/>
      <c r="BY16" s="508"/>
      <c r="BZ16" s="508"/>
      <c r="CA16" s="508"/>
      <c r="CB16" s="508"/>
      <c r="CC16" s="508"/>
      <c r="CD16" s="508"/>
      <c r="CE16" s="508"/>
      <c r="CF16" s="508"/>
      <c r="CG16" s="508"/>
      <c r="CH16" s="508"/>
      <c r="CI16" s="508"/>
      <c r="CJ16" s="508"/>
      <c r="CK16" s="508"/>
      <c r="CL16" s="508"/>
      <c r="CM16" s="508"/>
      <c r="CN16" s="509" t="s">
        <v>150</v>
      </c>
      <c r="CO16" s="505"/>
      <c r="CP16" s="505"/>
      <c r="CQ16" s="505"/>
      <c r="CR16" s="505"/>
      <c r="CS16" s="505"/>
      <c r="CT16" s="505"/>
      <c r="CU16" s="506"/>
      <c r="CV16" s="510" t="s">
        <v>21</v>
      </c>
      <c r="CW16" s="505"/>
      <c r="CX16" s="505"/>
      <c r="CY16" s="505"/>
      <c r="CZ16" s="505"/>
      <c r="DA16" s="505"/>
      <c r="DB16" s="505"/>
      <c r="DC16" s="505"/>
      <c r="DD16" s="505"/>
      <c r="DE16" s="506"/>
      <c r="DF16" s="294"/>
      <c r="DG16" s="511">
        <v>6880785.1600000001</v>
      </c>
      <c r="DH16" s="512"/>
      <c r="DI16" s="512"/>
      <c r="DJ16" s="512"/>
      <c r="DK16" s="512"/>
      <c r="DL16" s="512"/>
      <c r="DM16" s="512"/>
      <c r="DN16" s="512"/>
      <c r="DO16" s="512"/>
      <c r="DP16" s="512"/>
      <c r="DQ16" s="512"/>
      <c r="DR16" s="512"/>
      <c r="DS16" s="513"/>
      <c r="DT16" s="511">
        <v>6449839</v>
      </c>
      <c r="DU16" s="512"/>
      <c r="DV16" s="512"/>
      <c r="DW16" s="512"/>
      <c r="DX16" s="512"/>
      <c r="DY16" s="512"/>
      <c r="DZ16" s="512"/>
      <c r="EA16" s="512"/>
      <c r="EB16" s="512"/>
      <c r="EC16" s="512"/>
      <c r="ED16" s="512"/>
      <c r="EE16" s="512"/>
      <c r="EF16" s="513"/>
      <c r="EG16" s="511">
        <v>6435213</v>
      </c>
      <c r="EH16" s="512"/>
      <c r="EI16" s="512"/>
      <c r="EJ16" s="512"/>
      <c r="EK16" s="512"/>
      <c r="EL16" s="512"/>
      <c r="EM16" s="512"/>
      <c r="EN16" s="512"/>
      <c r="EO16" s="512"/>
      <c r="EP16" s="512"/>
      <c r="EQ16" s="512"/>
      <c r="ER16" s="512"/>
      <c r="ES16" s="513"/>
      <c r="ET16" s="511"/>
      <c r="EU16" s="512"/>
      <c r="EV16" s="512"/>
      <c r="EW16" s="512"/>
      <c r="EX16" s="512"/>
      <c r="EY16" s="512"/>
      <c r="EZ16" s="512"/>
      <c r="FA16" s="512"/>
      <c r="FB16" s="512"/>
      <c r="FC16" s="512"/>
      <c r="FD16" s="512"/>
      <c r="FE16" s="512"/>
      <c r="FF16" s="513"/>
      <c r="FI16" s="265"/>
    </row>
    <row r="17" spans="1:165" s="307" customFormat="1" ht="24" hidden="1" customHeight="1" x14ac:dyDescent="0.2">
      <c r="A17" s="505"/>
      <c r="B17" s="505"/>
      <c r="C17" s="505"/>
      <c r="D17" s="505"/>
      <c r="E17" s="505"/>
      <c r="F17" s="505"/>
      <c r="G17" s="505"/>
      <c r="H17" s="506"/>
      <c r="I17" s="507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8"/>
      <c r="AS17" s="508"/>
      <c r="AT17" s="508"/>
      <c r="AU17" s="508"/>
      <c r="AV17" s="508"/>
      <c r="AW17" s="508"/>
      <c r="AX17" s="508"/>
      <c r="AY17" s="508"/>
      <c r="AZ17" s="508"/>
      <c r="BA17" s="508"/>
      <c r="BB17" s="508"/>
      <c r="BC17" s="508"/>
      <c r="BD17" s="508"/>
      <c r="BE17" s="508"/>
      <c r="BF17" s="508"/>
      <c r="BG17" s="508"/>
      <c r="BH17" s="508"/>
      <c r="BI17" s="508"/>
      <c r="BJ17" s="508"/>
      <c r="BK17" s="508"/>
      <c r="BL17" s="508"/>
      <c r="BM17" s="508"/>
      <c r="BN17" s="508"/>
      <c r="BO17" s="508"/>
      <c r="BP17" s="508"/>
      <c r="BQ17" s="508"/>
      <c r="BR17" s="508"/>
      <c r="BS17" s="508"/>
      <c r="BT17" s="508"/>
      <c r="BU17" s="508"/>
      <c r="BV17" s="508"/>
      <c r="BW17" s="508"/>
      <c r="BX17" s="508"/>
      <c r="BY17" s="508"/>
      <c r="BZ17" s="508"/>
      <c r="CA17" s="508"/>
      <c r="CB17" s="508"/>
      <c r="CC17" s="508"/>
      <c r="CD17" s="508"/>
      <c r="CE17" s="508"/>
      <c r="CF17" s="508"/>
      <c r="CG17" s="508"/>
      <c r="CH17" s="508"/>
      <c r="CI17" s="508"/>
      <c r="CJ17" s="508"/>
      <c r="CK17" s="508"/>
      <c r="CL17" s="508"/>
      <c r="CM17" s="508"/>
      <c r="CN17" s="509" t="s">
        <v>394</v>
      </c>
      <c r="CO17" s="505"/>
      <c r="CP17" s="505"/>
      <c r="CQ17" s="505"/>
      <c r="CR17" s="505"/>
      <c r="CS17" s="505"/>
      <c r="CT17" s="505"/>
      <c r="CU17" s="506"/>
      <c r="CV17" s="510" t="s">
        <v>21</v>
      </c>
      <c r="CW17" s="505"/>
      <c r="CX17" s="505"/>
      <c r="CY17" s="505"/>
      <c r="CZ17" s="505"/>
      <c r="DA17" s="505"/>
      <c r="DB17" s="505"/>
      <c r="DC17" s="505"/>
      <c r="DD17" s="505"/>
      <c r="DE17" s="506"/>
      <c r="DF17" s="306"/>
      <c r="DG17" s="511"/>
      <c r="DH17" s="512"/>
      <c r="DI17" s="512"/>
      <c r="DJ17" s="512"/>
      <c r="DK17" s="512"/>
      <c r="DL17" s="512"/>
      <c r="DM17" s="512"/>
      <c r="DN17" s="512"/>
      <c r="DO17" s="512"/>
      <c r="DP17" s="512"/>
      <c r="DQ17" s="512"/>
      <c r="DR17" s="512"/>
      <c r="DS17" s="513"/>
      <c r="DT17" s="511"/>
      <c r="DU17" s="512"/>
      <c r="DV17" s="512"/>
      <c r="DW17" s="512"/>
      <c r="DX17" s="512"/>
      <c r="DY17" s="512"/>
      <c r="DZ17" s="512"/>
      <c r="EA17" s="512"/>
      <c r="EB17" s="512"/>
      <c r="EC17" s="512"/>
      <c r="ED17" s="512"/>
      <c r="EE17" s="512"/>
      <c r="EF17" s="513"/>
      <c r="EG17" s="511"/>
      <c r="EH17" s="512"/>
      <c r="EI17" s="512"/>
      <c r="EJ17" s="512"/>
      <c r="EK17" s="512"/>
      <c r="EL17" s="512"/>
      <c r="EM17" s="512"/>
      <c r="EN17" s="512"/>
      <c r="EO17" s="512"/>
      <c r="EP17" s="512"/>
      <c r="EQ17" s="512"/>
      <c r="ER17" s="512"/>
      <c r="ES17" s="513"/>
      <c r="ET17" s="511"/>
      <c r="EU17" s="512"/>
      <c r="EV17" s="512"/>
      <c r="EW17" s="512"/>
      <c r="EX17" s="512"/>
      <c r="EY17" s="512"/>
      <c r="EZ17" s="512"/>
      <c r="FA17" s="512"/>
      <c r="FB17" s="512"/>
      <c r="FC17" s="512"/>
      <c r="FD17" s="512"/>
      <c r="FE17" s="512"/>
      <c r="FF17" s="513"/>
      <c r="FI17" s="265"/>
    </row>
    <row r="18" spans="1:165" s="307" customFormat="1" ht="24" hidden="1" customHeight="1" x14ac:dyDescent="0.2">
      <c r="A18" s="505"/>
      <c r="B18" s="505"/>
      <c r="C18" s="505"/>
      <c r="D18" s="505"/>
      <c r="E18" s="505"/>
      <c r="F18" s="505"/>
      <c r="G18" s="505"/>
      <c r="H18" s="506"/>
      <c r="I18" s="507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8"/>
      <c r="AF18" s="508"/>
      <c r="AG18" s="508"/>
      <c r="AH18" s="508"/>
      <c r="AI18" s="508"/>
      <c r="AJ18" s="508"/>
      <c r="AK18" s="508"/>
      <c r="AL18" s="508"/>
      <c r="AM18" s="508"/>
      <c r="AN18" s="508"/>
      <c r="AO18" s="508"/>
      <c r="AP18" s="508"/>
      <c r="AQ18" s="508"/>
      <c r="AR18" s="508"/>
      <c r="AS18" s="508"/>
      <c r="AT18" s="508"/>
      <c r="AU18" s="508"/>
      <c r="AV18" s="508"/>
      <c r="AW18" s="508"/>
      <c r="AX18" s="508"/>
      <c r="AY18" s="508"/>
      <c r="AZ18" s="508"/>
      <c r="BA18" s="508"/>
      <c r="BB18" s="508"/>
      <c r="BC18" s="508"/>
      <c r="BD18" s="508"/>
      <c r="BE18" s="508"/>
      <c r="BF18" s="508"/>
      <c r="BG18" s="508"/>
      <c r="BH18" s="508"/>
      <c r="BI18" s="508"/>
      <c r="BJ18" s="508"/>
      <c r="BK18" s="508"/>
      <c r="BL18" s="508"/>
      <c r="BM18" s="508"/>
      <c r="BN18" s="508"/>
      <c r="BO18" s="508"/>
      <c r="BP18" s="508"/>
      <c r="BQ18" s="508"/>
      <c r="BR18" s="508"/>
      <c r="BS18" s="508"/>
      <c r="BT18" s="508"/>
      <c r="BU18" s="508"/>
      <c r="BV18" s="508"/>
      <c r="BW18" s="508"/>
      <c r="BX18" s="508"/>
      <c r="BY18" s="508"/>
      <c r="BZ18" s="508"/>
      <c r="CA18" s="508"/>
      <c r="CB18" s="508"/>
      <c r="CC18" s="508"/>
      <c r="CD18" s="508"/>
      <c r="CE18" s="508"/>
      <c r="CF18" s="508"/>
      <c r="CG18" s="508"/>
      <c r="CH18" s="508"/>
      <c r="CI18" s="508"/>
      <c r="CJ18" s="508"/>
      <c r="CK18" s="508"/>
      <c r="CL18" s="508"/>
      <c r="CM18" s="508"/>
      <c r="CN18" s="509" t="s">
        <v>395</v>
      </c>
      <c r="CO18" s="505"/>
      <c r="CP18" s="505"/>
      <c r="CQ18" s="505"/>
      <c r="CR18" s="505"/>
      <c r="CS18" s="505"/>
      <c r="CT18" s="505"/>
      <c r="CU18" s="506"/>
      <c r="CV18" s="510" t="s">
        <v>21</v>
      </c>
      <c r="CW18" s="505"/>
      <c r="CX18" s="505"/>
      <c r="CY18" s="505"/>
      <c r="CZ18" s="505"/>
      <c r="DA18" s="505"/>
      <c r="DB18" s="505"/>
      <c r="DC18" s="505"/>
      <c r="DD18" s="505"/>
      <c r="DE18" s="506"/>
      <c r="DF18" s="306"/>
      <c r="DG18" s="511"/>
      <c r="DH18" s="512"/>
      <c r="DI18" s="512"/>
      <c r="DJ18" s="512"/>
      <c r="DK18" s="512"/>
      <c r="DL18" s="512"/>
      <c r="DM18" s="512"/>
      <c r="DN18" s="512"/>
      <c r="DO18" s="512"/>
      <c r="DP18" s="512"/>
      <c r="DQ18" s="512"/>
      <c r="DR18" s="512"/>
      <c r="DS18" s="513"/>
      <c r="DT18" s="511"/>
      <c r="DU18" s="512"/>
      <c r="DV18" s="512"/>
      <c r="DW18" s="512"/>
      <c r="DX18" s="512"/>
      <c r="DY18" s="512"/>
      <c r="DZ18" s="512"/>
      <c r="EA18" s="512"/>
      <c r="EB18" s="512"/>
      <c r="EC18" s="512"/>
      <c r="ED18" s="512"/>
      <c r="EE18" s="512"/>
      <c r="EF18" s="513"/>
      <c r="EG18" s="511"/>
      <c r="EH18" s="512"/>
      <c r="EI18" s="512"/>
      <c r="EJ18" s="512"/>
      <c r="EK18" s="512"/>
      <c r="EL18" s="512"/>
      <c r="EM18" s="512"/>
      <c r="EN18" s="512"/>
      <c r="EO18" s="512"/>
      <c r="EP18" s="512"/>
      <c r="EQ18" s="512"/>
      <c r="ER18" s="512"/>
      <c r="ES18" s="513"/>
      <c r="ET18" s="511"/>
      <c r="EU18" s="512"/>
      <c r="EV18" s="512"/>
      <c r="EW18" s="512"/>
      <c r="EX18" s="512"/>
      <c r="EY18" s="512"/>
      <c r="EZ18" s="512"/>
      <c r="FA18" s="512"/>
      <c r="FB18" s="512"/>
      <c r="FC18" s="512"/>
      <c r="FD18" s="512"/>
      <c r="FE18" s="512"/>
      <c r="FF18" s="513"/>
      <c r="FI18" s="265"/>
    </row>
    <row r="19" spans="1:165" s="307" customFormat="1" ht="24" hidden="1" customHeight="1" x14ac:dyDescent="0.2">
      <c r="A19" s="505"/>
      <c r="B19" s="505"/>
      <c r="C19" s="505"/>
      <c r="D19" s="505"/>
      <c r="E19" s="505"/>
      <c r="F19" s="505"/>
      <c r="G19" s="505"/>
      <c r="H19" s="506"/>
      <c r="I19" s="507"/>
      <c r="J19" s="508"/>
      <c r="K19" s="508"/>
      <c r="L19" s="508"/>
      <c r="M19" s="508"/>
      <c r="N19" s="508"/>
      <c r="O19" s="508"/>
      <c r="P19" s="508"/>
      <c r="Q19" s="508"/>
      <c r="R19" s="508"/>
      <c r="S19" s="508"/>
      <c r="T19" s="508"/>
      <c r="U19" s="508"/>
      <c r="V19" s="508"/>
      <c r="W19" s="508"/>
      <c r="X19" s="508"/>
      <c r="Y19" s="508"/>
      <c r="Z19" s="508"/>
      <c r="AA19" s="508"/>
      <c r="AB19" s="508"/>
      <c r="AC19" s="508"/>
      <c r="AD19" s="508"/>
      <c r="AE19" s="508"/>
      <c r="AF19" s="508"/>
      <c r="AG19" s="508"/>
      <c r="AH19" s="508"/>
      <c r="AI19" s="508"/>
      <c r="AJ19" s="508"/>
      <c r="AK19" s="508"/>
      <c r="AL19" s="508"/>
      <c r="AM19" s="508"/>
      <c r="AN19" s="508"/>
      <c r="AO19" s="508"/>
      <c r="AP19" s="508"/>
      <c r="AQ19" s="508"/>
      <c r="AR19" s="508"/>
      <c r="AS19" s="508"/>
      <c r="AT19" s="508"/>
      <c r="AU19" s="508"/>
      <c r="AV19" s="508"/>
      <c r="AW19" s="508"/>
      <c r="AX19" s="508"/>
      <c r="AY19" s="508"/>
      <c r="AZ19" s="508"/>
      <c r="BA19" s="508"/>
      <c r="BB19" s="508"/>
      <c r="BC19" s="508"/>
      <c r="BD19" s="508"/>
      <c r="BE19" s="508"/>
      <c r="BF19" s="508"/>
      <c r="BG19" s="508"/>
      <c r="BH19" s="508"/>
      <c r="BI19" s="508"/>
      <c r="BJ19" s="508"/>
      <c r="BK19" s="508"/>
      <c r="BL19" s="508"/>
      <c r="BM19" s="508"/>
      <c r="BN19" s="508"/>
      <c r="BO19" s="508"/>
      <c r="BP19" s="508"/>
      <c r="BQ19" s="508"/>
      <c r="BR19" s="508"/>
      <c r="BS19" s="508"/>
      <c r="BT19" s="508"/>
      <c r="BU19" s="508"/>
      <c r="BV19" s="508"/>
      <c r="BW19" s="508"/>
      <c r="BX19" s="508"/>
      <c r="BY19" s="508"/>
      <c r="BZ19" s="508"/>
      <c r="CA19" s="508"/>
      <c r="CB19" s="508"/>
      <c r="CC19" s="508"/>
      <c r="CD19" s="508"/>
      <c r="CE19" s="508"/>
      <c r="CF19" s="508"/>
      <c r="CG19" s="508"/>
      <c r="CH19" s="508"/>
      <c r="CI19" s="508"/>
      <c r="CJ19" s="508"/>
      <c r="CK19" s="508"/>
      <c r="CL19" s="508"/>
      <c r="CM19" s="508"/>
      <c r="CN19" s="509" t="s">
        <v>396</v>
      </c>
      <c r="CO19" s="505"/>
      <c r="CP19" s="505"/>
      <c r="CQ19" s="505"/>
      <c r="CR19" s="505"/>
      <c r="CS19" s="505"/>
      <c r="CT19" s="505"/>
      <c r="CU19" s="506"/>
      <c r="CV19" s="510" t="s">
        <v>21</v>
      </c>
      <c r="CW19" s="505"/>
      <c r="CX19" s="505"/>
      <c r="CY19" s="505"/>
      <c r="CZ19" s="505"/>
      <c r="DA19" s="505"/>
      <c r="DB19" s="505"/>
      <c r="DC19" s="505"/>
      <c r="DD19" s="505"/>
      <c r="DE19" s="506"/>
      <c r="DF19" s="306"/>
      <c r="DG19" s="511"/>
      <c r="DH19" s="512"/>
      <c r="DI19" s="512"/>
      <c r="DJ19" s="512"/>
      <c r="DK19" s="512"/>
      <c r="DL19" s="512"/>
      <c r="DM19" s="512"/>
      <c r="DN19" s="512"/>
      <c r="DO19" s="512"/>
      <c r="DP19" s="512"/>
      <c r="DQ19" s="512"/>
      <c r="DR19" s="512"/>
      <c r="DS19" s="513"/>
      <c r="DT19" s="511"/>
      <c r="DU19" s="512"/>
      <c r="DV19" s="512"/>
      <c r="DW19" s="512"/>
      <c r="DX19" s="512"/>
      <c r="DY19" s="512"/>
      <c r="DZ19" s="512"/>
      <c r="EA19" s="512"/>
      <c r="EB19" s="512"/>
      <c r="EC19" s="512"/>
      <c r="ED19" s="512"/>
      <c r="EE19" s="512"/>
      <c r="EF19" s="513"/>
      <c r="EG19" s="511"/>
      <c r="EH19" s="512"/>
      <c r="EI19" s="512"/>
      <c r="EJ19" s="512"/>
      <c r="EK19" s="512"/>
      <c r="EL19" s="512"/>
      <c r="EM19" s="512"/>
      <c r="EN19" s="512"/>
      <c r="EO19" s="512"/>
      <c r="EP19" s="512"/>
      <c r="EQ19" s="512"/>
      <c r="ER19" s="512"/>
      <c r="ES19" s="513"/>
      <c r="ET19" s="511"/>
      <c r="EU19" s="512"/>
      <c r="EV19" s="512"/>
      <c r="EW19" s="512"/>
      <c r="EX19" s="512"/>
      <c r="EY19" s="512"/>
      <c r="EZ19" s="512"/>
      <c r="FA19" s="512"/>
      <c r="FB19" s="512"/>
      <c r="FC19" s="512"/>
      <c r="FD19" s="512"/>
      <c r="FE19" s="512"/>
      <c r="FF19" s="513"/>
      <c r="FI19" s="265"/>
    </row>
    <row r="20" spans="1:165" ht="12.75" hidden="1" customHeight="1" x14ac:dyDescent="0.2">
      <c r="A20" s="505" t="s">
        <v>151</v>
      </c>
      <c r="B20" s="505"/>
      <c r="C20" s="505"/>
      <c r="D20" s="505"/>
      <c r="E20" s="505"/>
      <c r="F20" s="505"/>
      <c r="G20" s="505"/>
      <c r="H20" s="506"/>
      <c r="I20" s="507" t="s">
        <v>152</v>
      </c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508"/>
      <c r="AA20" s="508"/>
      <c r="AB20" s="508"/>
      <c r="AC20" s="508"/>
      <c r="AD20" s="508"/>
      <c r="AE20" s="508"/>
      <c r="AF20" s="508"/>
      <c r="AG20" s="508"/>
      <c r="AH20" s="508"/>
      <c r="AI20" s="508"/>
      <c r="AJ20" s="508"/>
      <c r="AK20" s="508"/>
      <c r="AL20" s="508"/>
      <c r="AM20" s="508"/>
      <c r="AN20" s="508"/>
      <c r="AO20" s="508"/>
      <c r="AP20" s="508"/>
      <c r="AQ20" s="508"/>
      <c r="AR20" s="508"/>
      <c r="AS20" s="508"/>
      <c r="AT20" s="508"/>
      <c r="AU20" s="508"/>
      <c r="AV20" s="508"/>
      <c r="AW20" s="508"/>
      <c r="AX20" s="508"/>
      <c r="AY20" s="508"/>
      <c r="AZ20" s="508"/>
      <c r="BA20" s="508"/>
      <c r="BB20" s="508"/>
      <c r="BC20" s="508"/>
      <c r="BD20" s="508"/>
      <c r="BE20" s="508"/>
      <c r="BF20" s="508"/>
      <c r="BG20" s="508"/>
      <c r="BH20" s="508"/>
      <c r="BI20" s="508"/>
      <c r="BJ20" s="508"/>
      <c r="BK20" s="508"/>
      <c r="BL20" s="508"/>
      <c r="BM20" s="508"/>
      <c r="BN20" s="508"/>
      <c r="BO20" s="508"/>
      <c r="BP20" s="508"/>
      <c r="BQ20" s="508"/>
      <c r="BR20" s="508"/>
      <c r="BS20" s="508"/>
      <c r="BT20" s="508"/>
      <c r="BU20" s="508"/>
      <c r="BV20" s="508"/>
      <c r="BW20" s="508"/>
      <c r="BX20" s="508"/>
      <c r="BY20" s="508"/>
      <c r="BZ20" s="508"/>
      <c r="CA20" s="508"/>
      <c r="CB20" s="508"/>
      <c r="CC20" s="508"/>
      <c r="CD20" s="508"/>
      <c r="CE20" s="508"/>
      <c r="CF20" s="508"/>
      <c r="CG20" s="508"/>
      <c r="CH20" s="508"/>
      <c r="CI20" s="508"/>
      <c r="CJ20" s="508"/>
      <c r="CK20" s="508"/>
      <c r="CL20" s="508"/>
      <c r="CM20" s="508"/>
      <c r="CN20" s="509" t="s">
        <v>153</v>
      </c>
      <c r="CO20" s="505"/>
      <c r="CP20" s="505"/>
      <c r="CQ20" s="505"/>
      <c r="CR20" s="505"/>
      <c r="CS20" s="505"/>
      <c r="CT20" s="505"/>
      <c r="CU20" s="506"/>
      <c r="CV20" s="510" t="s">
        <v>21</v>
      </c>
      <c r="CW20" s="505"/>
      <c r="CX20" s="505"/>
      <c r="CY20" s="505"/>
      <c r="CZ20" s="505"/>
      <c r="DA20" s="505"/>
      <c r="DB20" s="505"/>
      <c r="DC20" s="505"/>
      <c r="DD20" s="505"/>
      <c r="DE20" s="506"/>
      <c r="DF20" s="294"/>
      <c r="DG20" s="511"/>
      <c r="DH20" s="512"/>
      <c r="DI20" s="512"/>
      <c r="DJ20" s="512"/>
      <c r="DK20" s="512"/>
      <c r="DL20" s="512"/>
      <c r="DM20" s="512"/>
      <c r="DN20" s="512"/>
      <c r="DO20" s="512"/>
      <c r="DP20" s="512"/>
      <c r="DQ20" s="512"/>
      <c r="DR20" s="512"/>
      <c r="DS20" s="513"/>
      <c r="DT20" s="511"/>
      <c r="DU20" s="512"/>
      <c r="DV20" s="512"/>
      <c r="DW20" s="512"/>
      <c r="DX20" s="512"/>
      <c r="DY20" s="512"/>
      <c r="DZ20" s="512"/>
      <c r="EA20" s="512"/>
      <c r="EB20" s="512"/>
      <c r="EC20" s="512"/>
      <c r="ED20" s="512"/>
      <c r="EE20" s="512"/>
      <c r="EF20" s="513"/>
      <c r="EG20" s="511"/>
      <c r="EH20" s="512"/>
      <c r="EI20" s="512"/>
      <c r="EJ20" s="512"/>
      <c r="EK20" s="512"/>
      <c r="EL20" s="512"/>
      <c r="EM20" s="512"/>
      <c r="EN20" s="512"/>
      <c r="EO20" s="512"/>
      <c r="EP20" s="512"/>
      <c r="EQ20" s="512"/>
      <c r="ER20" s="512"/>
      <c r="ES20" s="513"/>
      <c r="ET20" s="511"/>
      <c r="EU20" s="512"/>
      <c r="EV20" s="512"/>
      <c r="EW20" s="512"/>
      <c r="EX20" s="512"/>
      <c r="EY20" s="512"/>
      <c r="EZ20" s="512"/>
      <c r="FA20" s="512"/>
      <c r="FB20" s="512"/>
      <c r="FC20" s="512"/>
      <c r="FD20" s="512"/>
      <c r="FE20" s="512"/>
      <c r="FF20" s="513"/>
      <c r="FI20" s="265"/>
    </row>
    <row r="21" spans="1:165" ht="24" customHeight="1" x14ac:dyDescent="0.2">
      <c r="A21" s="505" t="s">
        <v>154</v>
      </c>
      <c r="B21" s="505"/>
      <c r="C21" s="505"/>
      <c r="D21" s="505"/>
      <c r="E21" s="505"/>
      <c r="F21" s="505"/>
      <c r="G21" s="505"/>
      <c r="H21" s="506"/>
      <c r="I21" s="569" t="s">
        <v>155</v>
      </c>
      <c r="J21" s="570"/>
      <c r="K21" s="570"/>
      <c r="L21" s="570"/>
      <c r="M21" s="570"/>
      <c r="N21" s="570"/>
      <c r="O21" s="570"/>
      <c r="P21" s="570"/>
      <c r="Q21" s="570"/>
      <c r="R21" s="570"/>
      <c r="S21" s="570"/>
      <c r="T21" s="570"/>
      <c r="U21" s="570"/>
      <c r="V21" s="570"/>
      <c r="W21" s="570"/>
      <c r="X21" s="570"/>
      <c r="Y21" s="570"/>
      <c r="Z21" s="570"/>
      <c r="AA21" s="570"/>
      <c r="AB21" s="570"/>
      <c r="AC21" s="570"/>
      <c r="AD21" s="570"/>
      <c r="AE21" s="570"/>
      <c r="AF21" s="570"/>
      <c r="AG21" s="570"/>
      <c r="AH21" s="570"/>
      <c r="AI21" s="570"/>
      <c r="AJ21" s="570"/>
      <c r="AK21" s="570"/>
      <c r="AL21" s="570"/>
      <c r="AM21" s="570"/>
      <c r="AN21" s="570"/>
      <c r="AO21" s="570"/>
      <c r="AP21" s="570"/>
      <c r="AQ21" s="570"/>
      <c r="AR21" s="570"/>
      <c r="AS21" s="570"/>
      <c r="AT21" s="570"/>
      <c r="AU21" s="570"/>
      <c r="AV21" s="570"/>
      <c r="AW21" s="570"/>
      <c r="AX21" s="570"/>
      <c r="AY21" s="570"/>
      <c r="AZ21" s="570"/>
      <c r="BA21" s="570"/>
      <c r="BB21" s="570"/>
      <c r="BC21" s="570"/>
      <c r="BD21" s="570"/>
      <c r="BE21" s="570"/>
      <c r="BF21" s="570"/>
      <c r="BG21" s="570"/>
      <c r="BH21" s="570"/>
      <c r="BI21" s="570"/>
      <c r="BJ21" s="570"/>
      <c r="BK21" s="570"/>
      <c r="BL21" s="570"/>
      <c r="BM21" s="570"/>
      <c r="BN21" s="570"/>
      <c r="BO21" s="570"/>
      <c r="BP21" s="570"/>
      <c r="BQ21" s="570"/>
      <c r="BR21" s="570"/>
      <c r="BS21" s="570"/>
      <c r="BT21" s="570"/>
      <c r="BU21" s="570"/>
      <c r="BV21" s="570"/>
      <c r="BW21" s="570"/>
      <c r="BX21" s="570"/>
      <c r="BY21" s="570"/>
      <c r="BZ21" s="570"/>
      <c r="CA21" s="570"/>
      <c r="CB21" s="570"/>
      <c r="CC21" s="570"/>
      <c r="CD21" s="570"/>
      <c r="CE21" s="570"/>
      <c r="CF21" s="570"/>
      <c r="CG21" s="570"/>
      <c r="CH21" s="570"/>
      <c r="CI21" s="570"/>
      <c r="CJ21" s="570"/>
      <c r="CK21" s="570"/>
      <c r="CL21" s="570"/>
      <c r="CM21" s="570"/>
      <c r="CN21" s="509" t="s">
        <v>156</v>
      </c>
      <c r="CO21" s="505"/>
      <c r="CP21" s="505"/>
      <c r="CQ21" s="505"/>
      <c r="CR21" s="505"/>
      <c r="CS21" s="505"/>
      <c r="CT21" s="505"/>
      <c r="CU21" s="506"/>
      <c r="CV21" s="510" t="s">
        <v>21</v>
      </c>
      <c r="CW21" s="505"/>
      <c r="CX21" s="505"/>
      <c r="CY21" s="505"/>
      <c r="CZ21" s="505"/>
      <c r="DA21" s="505"/>
      <c r="DB21" s="505"/>
      <c r="DC21" s="505"/>
      <c r="DD21" s="505"/>
      <c r="DE21" s="506"/>
      <c r="DF21" s="294"/>
      <c r="DG21" s="511">
        <f>DG22+DG31</f>
        <v>872400</v>
      </c>
      <c r="DH21" s="512"/>
      <c r="DI21" s="512"/>
      <c r="DJ21" s="512"/>
      <c r="DK21" s="512"/>
      <c r="DL21" s="512"/>
      <c r="DM21" s="512"/>
      <c r="DN21" s="512"/>
      <c r="DO21" s="512"/>
      <c r="DP21" s="512"/>
      <c r="DQ21" s="512"/>
      <c r="DR21" s="512"/>
      <c r="DS21" s="513"/>
      <c r="DT21" s="511">
        <f>DT22+DT31</f>
        <v>2132400</v>
      </c>
      <c r="DU21" s="512"/>
      <c r="DV21" s="512"/>
      <c r="DW21" s="512"/>
      <c r="DX21" s="512"/>
      <c r="DY21" s="512"/>
      <c r="DZ21" s="512"/>
      <c r="EA21" s="512"/>
      <c r="EB21" s="512"/>
      <c r="EC21" s="512"/>
      <c r="ED21" s="512"/>
      <c r="EE21" s="512"/>
      <c r="EF21" s="513"/>
      <c r="EG21" s="511">
        <f>EG22+EG31</f>
        <v>632400</v>
      </c>
      <c r="EH21" s="512"/>
      <c r="EI21" s="512"/>
      <c r="EJ21" s="512"/>
      <c r="EK21" s="512"/>
      <c r="EL21" s="512"/>
      <c r="EM21" s="512"/>
      <c r="EN21" s="512"/>
      <c r="EO21" s="512"/>
      <c r="EP21" s="512"/>
      <c r="EQ21" s="512"/>
      <c r="ER21" s="512"/>
      <c r="ES21" s="513"/>
      <c r="ET21" s="511">
        <f>ET22+ET31</f>
        <v>0</v>
      </c>
      <c r="EU21" s="512"/>
      <c r="EV21" s="512"/>
      <c r="EW21" s="512"/>
      <c r="EX21" s="512"/>
      <c r="EY21" s="512"/>
      <c r="EZ21" s="512"/>
      <c r="FA21" s="512"/>
      <c r="FB21" s="512"/>
      <c r="FC21" s="512"/>
      <c r="FD21" s="512"/>
      <c r="FE21" s="512"/>
      <c r="FF21" s="513"/>
      <c r="FI21" s="265"/>
    </row>
    <row r="22" spans="1:165" ht="24" customHeight="1" x14ac:dyDescent="0.2">
      <c r="A22" s="505" t="s">
        <v>157</v>
      </c>
      <c r="B22" s="505"/>
      <c r="C22" s="505"/>
      <c r="D22" s="505"/>
      <c r="E22" s="505"/>
      <c r="F22" s="505"/>
      <c r="G22" s="505"/>
      <c r="H22" s="506"/>
      <c r="I22" s="507" t="s">
        <v>149</v>
      </c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508"/>
      <c r="AL22" s="508"/>
      <c r="AM22" s="508"/>
      <c r="AN22" s="508"/>
      <c r="AO22" s="508"/>
      <c r="AP22" s="508"/>
      <c r="AQ22" s="508"/>
      <c r="AR22" s="508"/>
      <c r="AS22" s="508"/>
      <c r="AT22" s="508"/>
      <c r="AU22" s="508"/>
      <c r="AV22" s="508"/>
      <c r="AW22" s="508"/>
      <c r="AX22" s="508"/>
      <c r="AY22" s="508"/>
      <c r="AZ22" s="508"/>
      <c r="BA22" s="508"/>
      <c r="BB22" s="508"/>
      <c r="BC22" s="508"/>
      <c r="BD22" s="508"/>
      <c r="BE22" s="508"/>
      <c r="BF22" s="508"/>
      <c r="BG22" s="508"/>
      <c r="BH22" s="508"/>
      <c r="BI22" s="508"/>
      <c r="BJ22" s="508"/>
      <c r="BK22" s="508"/>
      <c r="BL22" s="508"/>
      <c r="BM22" s="508"/>
      <c r="BN22" s="508"/>
      <c r="BO22" s="508"/>
      <c r="BP22" s="508"/>
      <c r="BQ22" s="508"/>
      <c r="BR22" s="508"/>
      <c r="BS22" s="508"/>
      <c r="BT22" s="508"/>
      <c r="BU22" s="508"/>
      <c r="BV22" s="508"/>
      <c r="BW22" s="508"/>
      <c r="BX22" s="508"/>
      <c r="BY22" s="508"/>
      <c r="BZ22" s="508"/>
      <c r="CA22" s="508"/>
      <c r="CB22" s="508"/>
      <c r="CC22" s="508"/>
      <c r="CD22" s="508"/>
      <c r="CE22" s="508"/>
      <c r="CF22" s="508"/>
      <c r="CG22" s="508"/>
      <c r="CH22" s="508"/>
      <c r="CI22" s="508"/>
      <c r="CJ22" s="508"/>
      <c r="CK22" s="508"/>
      <c r="CL22" s="508"/>
      <c r="CM22" s="508"/>
      <c r="CN22" s="509" t="s">
        <v>158</v>
      </c>
      <c r="CO22" s="505"/>
      <c r="CP22" s="505"/>
      <c r="CQ22" s="505"/>
      <c r="CR22" s="505"/>
      <c r="CS22" s="505"/>
      <c r="CT22" s="505"/>
      <c r="CU22" s="506"/>
      <c r="CV22" s="510" t="s">
        <v>21</v>
      </c>
      <c r="CW22" s="505"/>
      <c r="CX22" s="505"/>
      <c r="CY22" s="505"/>
      <c r="CZ22" s="505"/>
      <c r="DA22" s="505"/>
      <c r="DB22" s="505"/>
      <c r="DC22" s="505"/>
      <c r="DD22" s="505"/>
      <c r="DE22" s="506"/>
      <c r="DF22" s="294"/>
      <c r="DG22" s="511">
        <v>872400</v>
      </c>
      <c r="DH22" s="512"/>
      <c r="DI22" s="512"/>
      <c r="DJ22" s="512"/>
      <c r="DK22" s="512"/>
      <c r="DL22" s="512"/>
      <c r="DM22" s="512"/>
      <c r="DN22" s="512"/>
      <c r="DO22" s="512"/>
      <c r="DP22" s="512"/>
      <c r="DQ22" s="512"/>
      <c r="DR22" s="512"/>
      <c r="DS22" s="513"/>
      <c r="DT22" s="511">
        <v>2132400</v>
      </c>
      <c r="DU22" s="512"/>
      <c r="DV22" s="512"/>
      <c r="DW22" s="512"/>
      <c r="DX22" s="512"/>
      <c r="DY22" s="512"/>
      <c r="DZ22" s="512"/>
      <c r="EA22" s="512"/>
      <c r="EB22" s="512"/>
      <c r="EC22" s="512"/>
      <c r="ED22" s="512"/>
      <c r="EE22" s="512"/>
      <c r="EF22" s="513"/>
      <c r="EG22" s="511">
        <v>632400</v>
      </c>
      <c r="EH22" s="512"/>
      <c r="EI22" s="512"/>
      <c r="EJ22" s="512"/>
      <c r="EK22" s="512"/>
      <c r="EL22" s="512"/>
      <c r="EM22" s="512"/>
      <c r="EN22" s="512"/>
      <c r="EO22" s="512"/>
      <c r="EP22" s="512"/>
      <c r="EQ22" s="512"/>
      <c r="ER22" s="512"/>
      <c r="ES22" s="513"/>
      <c r="ET22" s="511"/>
      <c r="EU22" s="512"/>
      <c r="EV22" s="512"/>
      <c r="EW22" s="512"/>
      <c r="EX22" s="512"/>
      <c r="EY22" s="512"/>
      <c r="EZ22" s="512"/>
      <c r="FA22" s="512"/>
      <c r="FB22" s="512"/>
      <c r="FC22" s="512"/>
      <c r="FD22" s="512"/>
      <c r="FE22" s="512"/>
      <c r="FF22" s="513"/>
      <c r="FI22" s="265"/>
    </row>
    <row r="23" spans="1:165" s="299" customFormat="1" ht="24" hidden="1" customHeight="1" x14ac:dyDescent="0.2">
      <c r="A23" s="505"/>
      <c r="B23" s="505"/>
      <c r="C23" s="505"/>
      <c r="D23" s="505"/>
      <c r="E23" s="505"/>
      <c r="F23" s="505"/>
      <c r="G23" s="505"/>
      <c r="H23" s="506"/>
      <c r="I23" s="507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508"/>
      <c r="AO23" s="508"/>
      <c r="AP23" s="508"/>
      <c r="AQ23" s="508"/>
      <c r="AR23" s="508"/>
      <c r="AS23" s="508"/>
      <c r="AT23" s="508"/>
      <c r="AU23" s="508"/>
      <c r="AV23" s="508"/>
      <c r="AW23" s="508"/>
      <c r="AX23" s="508"/>
      <c r="AY23" s="508"/>
      <c r="AZ23" s="508"/>
      <c r="BA23" s="508"/>
      <c r="BB23" s="508"/>
      <c r="BC23" s="508"/>
      <c r="BD23" s="508"/>
      <c r="BE23" s="508"/>
      <c r="BF23" s="508"/>
      <c r="BG23" s="508"/>
      <c r="BH23" s="508"/>
      <c r="BI23" s="508"/>
      <c r="BJ23" s="508"/>
      <c r="BK23" s="508"/>
      <c r="BL23" s="508"/>
      <c r="BM23" s="508"/>
      <c r="BN23" s="508"/>
      <c r="BO23" s="508"/>
      <c r="BP23" s="508"/>
      <c r="BQ23" s="508"/>
      <c r="BR23" s="508"/>
      <c r="BS23" s="508"/>
      <c r="BT23" s="508"/>
      <c r="BU23" s="508"/>
      <c r="BV23" s="508"/>
      <c r="BW23" s="508"/>
      <c r="BX23" s="508"/>
      <c r="BY23" s="508"/>
      <c r="BZ23" s="508"/>
      <c r="CA23" s="508"/>
      <c r="CB23" s="508"/>
      <c r="CC23" s="508"/>
      <c r="CD23" s="508"/>
      <c r="CE23" s="508"/>
      <c r="CF23" s="508"/>
      <c r="CG23" s="508"/>
      <c r="CH23" s="508"/>
      <c r="CI23" s="508"/>
      <c r="CJ23" s="508"/>
      <c r="CK23" s="508"/>
      <c r="CL23" s="508"/>
      <c r="CM23" s="508"/>
      <c r="CN23" s="509" t="s">
        <v>398</v>
      </c>
      <c r="CO23" s="505"/>
      <c r="CP23" s="505"/>
      <c r="CQ23" s="505"/>
      <c r="CR23" s="505"/>
      <c r="CS23" s="505"/>
      <c r="CT23" s="505"/>
      <c r="CU23" s="506"/>
      <c r="CV23" s="510"/>
      <c r="CW23" s="505"/>
      <c r="CX23" s="505"/>
      <c r="CY23" s="505"/>
      <c r="CZ23" s="505"/>
      <c r="DA23" s="505"/>
      <c r="DB23" s="505"/>
      <c r="DC23" s="505"/>
      <c r="DD23" s="505"/>
      <c r="DE23" s="506"/>
      <c r="DF23" s="294"/>
      <c r="DG23" s="511"/>
      <c r="DH23" s="512"/>
      <c r="DI23" s="512"/>
      <c r="DJ23" s="512"/>
      <c r="DK23" s="512"/>
      <c r="DL23" s="512"/>
      <c r="DM23" s="512"/>
      <c r="DN23" s="512"/>
      <c r="DO23" s="512"/>
      <c r="DP23" s="512"/>
      <c r="DQ23" s="512"/>
      <c r="DR23" s="512"/>
      <c r="DS23" s="513"/>
      <c r="DT23" s="511"/>
      <c r="DU23" s="512"/>
      <c r="DV23" s="512"/>
      <c r="DW23" s="512"/>
      <c r="DX23" s="512"/>
      <c r="DY23" s="512"/>
      <c r="DZ23" s="512"/>
      <c r="EA23" s="512"/>
      <c r="EB23" s="512"/>
      <c r="EC23" s="512"/>
      <c r="ED23" s="512"/>
      <c r="EE23" s="512"/>
      <c r="EF23" s="513"/>
      <c r="EG23" s="511"/>
      <c r="EH23" s="512"/>
      <c r="EI23" s="512"/>
      <c r="EJ23" s="512"/>
      <c r="EK23" s="512"/>
      <c r="EL23" s="512"/>
      <c r="EM23" s="512"/>
      <c r="EN23" s="512"/>
      <c r="EO23" s="512"/>
      <c r="EP23" s="512"/>
      <c r="EQ23" s="512"/>
      <c r="ER23" s="512"/>
      <c r="ES23" s="513"/>
      <c r="ET23" s="511"/>
      <c r="EU23" s="512"/>
      <c r="EV23" s="512"/>
      <c r="EW23" s="512"/>
      <c r="EX23" s="512"/>
      <c r="EY23" s="512"/>
      <c r="EZ23" s="512"/>
      <c r="FA23" s="512"/>
      <c r="FB23" s="512"/>
      <c r="FC23" s="512"/>
      <c r="FD23" s="512"/>
      <c r="FE23" s="512"/>
      <c r="FF23" s="513"/>
      <c r="FI23" s="265"/>
    </row>
    <row r="24" spans="1:165" s="299" customFormat="1" ht="24" hidden="1" customHeight="1" x14ac:dyDescent="0.2">
      <c r="A24" s="505"/>
      <c r="B24" s="505"/>
      <c r="C24" s="505"/>
      <c r="D24" s="505"/>
      <c r="E24" s="505"/>
      <c r="F24" s="505"/>
      <c r="G24" s="505"/>
      <c r="H24" s="506"/>
      <c r="I24" s="507"/>
      <c r="J24" s="508"/>
      <c r="K24" s="508"/>
      <c r="L24" s="50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8"/>
      <c r="AD24" s="508"/>
      <c r="AE24" s="508"/>
      <c r="AF24" s="508"/>
      <c r="AG24" s="508"/>
      <c r="AH24" s="508"/>
      <c r="AI24" s="508"/>
      <c r="AJ24" s="508"/>
      <c r="AK24" s="508"/>
      <c r="AL24" s="508"/>
      <c r="AM24" s="508"/>
      <c r="AN24" s="508"/>
      <c r="AO24" s="508"/>
      <c r="AP24" s="508"/>
      <c r="AQ24" s="508"/>
      <c r="AR24" s="508"/>
      <c r="AS24" s="508"/>
      <c r="AT24" s="508"/>
      <c r="AU24" s="508"/>
      <c r="AV24" s="508"/>
      <c r="AW24" s="508"/>
      <c r="AX24" s="508"/>
      <c r="AY24" s="508"/>
      <c r="AZ24" s="508"/>
      <c r="BA24" s="508"/>
      <c r="BB24" s="508"/>
      <c r="BC24" s="508"/>
      <c r="BD24" s="508"/>
      <c r="BE24" s="508"/>
      <c r="BF24" s="508"/>
      <c r="BG24" s="508"/>
      <c r="BH24" s="508"/>
      <c r="BI24" s="508"/>
      <c r="BJ24" s="508"/>
      <c r="BK24" s="508"/>
      <c r="BL24" s="508"/>
      <c r="BM24" s="508"/>
      <c r="BN24" s="508"/>
      <c r="BO24" s="508"/>
      <c r="BP24" s="508"/>
      <c r="BQ24" s="508"/>
      <c r="BR24" s="508"/>
      <c r="BS24" s="508"/>
      <c r="BT24" s="508"/>
      <c r="BU24" s="508"/>
      <c r="BV24" s="508"/>
      <c r="BW24" s="508"/>
      <c r="BX24" s="508"/>
      <c r="BY24" s="508"/>
      <c r="BZ24" s="508"/>
      <c r="CA24" s="508"/>
      <c r="CB24" s="508"/>
      <c r="CC24" s="508"/>
      <c r="CD24" s="508"/>
      <c r="CE24" s="508"/>
      <c r="CF24" s="508"/>
      <c r="CG24" s="508"/>
      <c r="CH24" s="508"/>
      <c r="CI24" s="508"/>
      <c r="CJ24" s="508"/>
      <c r="CK24" s="508"/>
      <c r="CL24" s="508"/>
      <c r="CM24" s="508"/>
      <c r="CN24" s="509" t="s">
        <v>399</v>
      </c>
      <c r="CO24" s="505"/>
      <c r="CP24" s="505"/>
      <c r="CQ24" s="505"/>
      <c r="CR24" s="505"/>
      <c r="CS24" s="505"/>
      <c r="CT24" s="505"/>
      <c r="CU24" s="506"/>
      <c r="CV24" s="510"/>
      <c r="CW24" s="505"/>
      <c r="CX24" s="505"/>
      <c r="CY24" s="505"/>
      <c r="CZ24" s="505"/>
      <c r="DA24" s="505"/>
      <c r="DB24" s="505"/>
      <c r="DC24" s="505"/>
      <c r="DD24" s="505"/>
      <c r="DE24" s="506"/>
      <c r="DF24" s="294"/>
      <c r="DG24" s="511"/>
      <c r="DH24" s="512"/>
      <c r="DI24" s="512"/>
      <c r="DJ24" s="512"/>
      <c r="DK24" s="512"/>
      <c r="DL24" s="512"/>
      <c r="DM24" s="512"/>
      <c r="DN24" s="512"/>
      <c r="DO24" s="512"/>
      <c r="DP24" s="512"/>
      <c r="DQ24" s="512"/>
      <c r="DR24" s="512"/>
      <c r="DS24" s="513"/>
      <c r="DT24" s="511"/>
      <c r="DU24" s="512"/>
      <c r="DV24" s="512"/>
      <c r="DW24" s="512"/>
      <c r="DX24" s="512"/>
      <c r="DY24" s="512"/>
      <c r="DZ24" s="512"/>
      <c r="EA24" s="512"/>
      <c r="EB24" s="512"/>
      <c r="EC24" s="512"/>
      <c r="ED24" s="512"/>
      <c r="EE24" s="512"/>
      <c r="EF24" s="513"/>
      <c r="EG24" s="511"/>
      <c r="EH24" s="512"/>
      <c r="EI24" s="512"/>
      <c r="EJ24" s="512"/>
      <c r="EK24" s="512"/>
      <c r="EL24" s="512"/>
      <c r="EM24" s="512"/>
      <c r="EN24" s="512"/>
      <c r="EO24" s="512"/>
      <c r="EP24" s="512"/>
      <c r="EQ24" s="512"/>
      <c r="ER24" s="512"/>
      <c r="ES24" s="513"/>
      <c r="ET24" s="511"/>
      <c r="EU24" s="512"/>
      <c r="EV24" s="512"/>
      <c r="EW24" s="512"/>
      <c r="EX24" s="512"/>
      <c r="EY24" s="512"/>
      <c r="EZ24" s="512"/>
      <c r="FA24" s="512"/>
      <c r="FB24" s="512"/>
      <c r="FC24" s="512"/>
      <c r="FD24" s="512"/>
      <c r="FE24" s="512"/>
      <c r="FF24" s="513"/>
      <c r="FI24" s="265"/>
    </row>
    <row r="25" spans="1:165" s="299" customFormat="1" ht="24" hidden="1" customHeight="1" x14ac:dyDescent="0.2">
      <c r="A25" s="505"/>
      <c r="B25" s="505"/>
      <c r="C25" s="505"/>
      <c r="D25" s="505"/>
      <c r="E25" s="505"/>
      <c r="F25" s="505"/>
      <c r="G25" s="505"/>
      <c r="H25" s="506"/>
      <c r="I25" s="507"/>
      <c r="J25" s="508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508"/>
      <c r="AA25" s="508"/>
      <c r="AB25" s="508"/>
      <c r="AC25" s="508"/>
      <c r="AD25" s="508"/>
      <c r="AE25" s="508"/>
      <c r="AF25" s="508"/>
      <c r="AG25" s="508"/>
      <c r="AH25" s="508"/>
      <c r="AI25" s="508"/>
      <c r="AJ25" s="508"/>
      <c r="AK25" s="508"/>
      <c r="AL25" s="508"/>
      <c r="AM25" s="508"/>
      <c r="AN25" s="508"/>
      <c r="AO25" s="508"/>
      <c r="AP25" s="508"/>
      <c r="AQ25" s="508"/>
      <c r="AR25" s="508"/>
      <c r="AS25" s="508"/>
      <c r="AT25" s="508"/>
      <c r="AU25" s="508"/>
      <c r="AV25" s="508"/>
      <c r="AW25" s="508"/>
      <c r="AX25" s="508"/>
      <c r="AY25" s="508"/>
      <c r="AZ25" s="508"/>
      <c r="BA25" s="508"/>
      <c r="BB25" s="508"/>
      <c r="BC25" s="508"/>
      <c r="BD25" s="508"/>
      <c r="BE25" s="508"/>
      <c r="BF25" s="508"/>
      <c r="BG25" s="508"/>
      <c r="BH25" s="508"/>
      <c r="BI25" s="508"/>
      <c r="BJ25" s="508"/>
      <c r="BK25" s="508"/>
      <c r="BL25" s="508"/>
      <c r="BM25" s="508"/>
      <c r="BN25" s="508"/>
      <c r="BO25" s="508"/>
      <c r="BP25" s="508"/>
      <c r="BQ25" s="508"/>
      <c r="BR25" s="508"/>
      <c r="BS25" s="508"/>
      <c r="BT25" s="508"/>
      <c r="BU25" s="508"/>
      <c r="BV25" s="508"/>
      <c r="BW25" s="508"/>
      <c r="BX25" s="508"/>
      <c r="BY25" s="508"/>
      <c r="BZ25" s="508"/>
      <c r="CA25" s="508"/>
      <c r="CB25" s="508"/>
      <c r="CC25" s="508"/>
      <c r="CD25" s="508"/>
      <c r="CE25" s="508"/>
      <c r="CF25" s="508"/>
      <c r="CG25" s="508"/>
      <c r="CH25" s="508"/>
      <c r="CI25" s="508"/>
      <c r="CJ25" s="508"/>
      <c r="CK25" s="508"/>
      <c r="CL25" s="508"/>
      <c r="CM25" s="508"/>
      <c r="CN25" s="509" t="s">
        <v>400</v>
      </c>
      <c r="CO25" s="505"/>
      <c r="CP25" s="505"/>
      <c r="CQ25" s="505"/>
      <c r="CR25" s="505"/>
      <c r="CS25" s="505"/>
      <c r="CT25" s="505"/>
      <c r="CU25" s="506"/>
      <c r="CV25" s="510"/>
      <c r="CW25" s="505"/>
      <c r="CX25" s="505"/>
      <c r="CY25" s="505"/>
      <c r="CZ25" s="505"/>
      <c r="DA25" s="505"/>
      <c r="DB25" s="505"/>
      <c r="DC25" s="505"/>
      <c r="DD25" s="505"/>
      <c r="DE25" s="506"/>
      <c r="DF25" s="294"/>
      <c r="DG25" s="511"/>
      <c r="DH25" s="512"/>
      <c r="DI25" s="512"/>
      <c r="DJ25" s="512"/>
      <c r="DK25" s="512"/>
      <c r="DL25" s="512"/>
      <c r="DM25" s="512"/>
      <c r="DN25" s="512"/>
      <c r="DO25" s="512"/>
      <c r="DP25" s="512"/>
      <c r="DQ25" s="512"/>
      <c r="DR25" s="512"/>
      <c r="DS25" s="513"/>
      <c r="DT25" s="511"/>
      <c r="DU25" s="512"/>
      <c r="DV25" s="512"/>
      <c r="DW25" s="512"/>
      <c r="DX25" s="512"/>
      <c r="DY25" s="512"/>
      <c r="DZ25" s="512"/>
      <c r="EA25" s="512"/>
      <c r="EB25" s="512"/>
      <c r="EC25" s="512"/>
      <c r="ED25" s="512"/>
      <c r="EE25" s="512"/>
      <c r="EF25" s="513"/>
      <c r="EG25" s="511"/>
      <c r="EH25" s="512"/>
      <c r="EI25" s="512"/>
      <c r="EJ25" s="512"/>
      <c r="EK25" s="512"/>
      <c r="EL25" s="512"/>
      <c r="EM25" s="512"/>
      <c r="EN25" s="512"/>
      <c r="EO25" s="512"/>
      <c r="EP25" s="512"/>
      <c r="EQ25" s="512"/>
      <c r="ER25" s="512"/>
      <c r="ES25" s="513"/>
      <c r="ET25" s="511"/>
      <c r="EU25" s="512"/>
      <c r="EV25" s="512"/>
      <c r="EW25" s="512"/>
      <c r="EX25" s="512"/>
      <c r="EY25" s="512"/>
      <c r="EZ25" s="512"/>
      <c r="FA25" s="512"/>
      <c r="FB25" s="512"/>
      <c r="FC25" s="512"/>
      <c r="FD25" s="512"/>
      <c r="FE25" s="512"/>
      <c r="FF25" s="513"/>
      <c r="FI25" s="265"/>
    </row>
    <row r="26" spans="1:165" s="299" customFormat="1" ht="24" hidden="1" customHeight="1" x14ac:dyDescent="0.2">
      <c r="A26" s="505"/>
      <c r="B26" s="505"/>
      <c r="C26" s="505"/>
      <c r="D26" s="505"/>
      <c r="E26" s="505"/>
      <c r="F26" s="505"/>
      <c r="G26" s="505"/>
      <c r="H26" s="506"/>
      <c r="I26" s="507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8"/>
      <c r="AK26" s="508"/>
      <c r="AL26" s="508"/>
      <c r="AM26" s="508"/>
      <c r="AN26" s="508"/>
      <c r="AO26" s="508"/>
      <c r="AP26" s="508"/>
      <c r="AQ26" s="508"/>
      <c r="AR26" s="508"/>
      <c r="AS26" s="508"/>
      <c r="AT26" s="508"/>
      <c r="AU26" s="508"/>
      <c r="AV26" s="508"/>
      <c r="AW26" s="508"/>
      <c r="AX26" s="508"/>
      <c r="AY26" s="508"/>
      <c r="AZ26" s="508"/>
      <c r="BA26" s="508"/>
      <c r="BB26" s="508"/>
      <c r="BC26" s="508"/>
      <c r="BD26" s="508"/>
      <c r="BE26" s="508"/>
      <c r="BF26" s="508"/>
      <c r="BG26" s="508"/>
      <c r="BH26" s="508"/>
      <c r="BI26" s="508"/>
      <c r="BJ26" s="508"/>
      <c r="BK26" s="508"/>
      <c r="BL26" s="508"/>
      <c r="BM26" s="508"/>
      <c r="BN26" s="508"/>
      <c r="BO26" s="508"/>
      <c r="BP26" s="508"/>
      <c r="BQ26" s="508"/>
      <c r="BR26" s="508"/>
      <c r="BS26" s="508"/>
      <c r="BT26" s="508"/>
      <c r="BU26" s="508"/>
      <c r="BV26" s="508"/>
      <c r="BW26" s="508"/>
      <c r="BX26" s="508"/>
      <c r="BY26" s="508"/>
      <c r="BZ26" s="508"/>
      <c r="CA26" s="508"/>
      <c r="CB26" s="508"/>
      <c r="CC26" s="508"/>
      <c r="CD26" s="508"/>
      <c r="CE26" s="508"/>
      <c r="CF26" s="508"/>
      <c r="CG26" s="508"/>
      <c r="CH26" s="508"/>
      <c r="CI26" s="508"/>
      <c r="CJ26" s="508"/>
      <c r="CK26" s="508"/>
      <c r="CL26" s="508"/>
      <c r="CM26" s="508"/>
      <c r="CN26" s="509" t="s">
        <v>401</v>
      </c>
      <c r="CO26" s="505"/>
      <c r="CP26" s="505"/>
      <c r="CQ26" s="505"/>
      <c r="CR26" s="505"/>
      <c r="CS26" s="505"/>
      <c r="CT26" s="505"/>
      <c r="CU26" s="506"/>
      <c r="CV26" s="510"/>
      <c r="CW26" s="505"/>
      <c r="CX26" s="505"/>
      <c r="CY26" s="505"/>
      <c r="CZ26" s="505"/>
      <c r="DA26" s="505"/>
      <c r="DB26" s="505"/>
      <c r="DC26" s="505"/>
      <c r="DD26" s="505"/>
      <c r="DE26" s="506"/>
      <c r="DF26" s="294"/>
      <c r="DG26" s="511"/>
      <c r="DH26" s="512"/>
      <c r="DI26" s="512"/>
      <c r="DJ26" s="512"/>
      <c r="DK26" s="512"/>
      <c r="DL26" s="512"/>
      <c r="DM26" s="512"/>
      <c r="DN26" s="512"/>
      <c r="DO26" s="512"/>
      <c r="DP26" s="512"/>
      <c r="DQ26" s="512"/>
      <c r="DR26" s="512"/>
      <c r="DS26" s="513"/>
      <c r="DT26" s="511"/>
      <c r="DU26" s="512"/>
      <c r="DV26" s="512"/>
      <c r="DW26" s="512"/>
      <c r="DX26" s="512"/>
      <c r="DY26" s="512"/>
      <c r="DZ26" s="512"/>
      <c r="EA26" s="512"/>
      <c r="EB26" s="512"/>
      <c r="EC26" s="512"/>
      <c r="ED26" s="512"/>
      <c r="EE26" s="512"/>
      <c r="EF26" s="513"/>
      <c r="EG26" s="511"/>
      <c r="EH26" s="512"/>
      <c r="EI26" s="512"/>
      <c r="EJ26" s="512"/>
      <c r="EK26" s="512"/>
      <c r="EL26" s="512"/>
      <c r="EM26" s="512"/>
      <c r="EN26" s="512"/>
      <c r="EO26" s="512"/>
      <c r="EP26" s="512"/>
      <c r="EQ26" s="512"/>
      <c r="ER26" s="512"/>
      <c r="ES26" s="513"/>
      <c r="ET26" s="511"/>
      <c r="EU26" s="512"/>
      <c r="EV26" s="512"/>
      <c r="EW26" s="512"/>
      <c r="EX26" s="512"/>
      <c r="EY26" s="512"/>
      <c r="EZ26" s="512"/>
      <c r="FA26" s="512"/>
      <c r="FB26" s="512"/>
      <c r="FC26" s="512"/>
      <c r="FD26" s="512"/>
      <c r="FE26" s="512"/>
      <c r="FF26" s="513"/>
      <c r="FI26" s="265"/>
    </row>
    <row r="27" spans="1:165" s="299" customFormat="1" ht="24" hidden="1" customHeight="1" x14ac:dyDescent="0.2">
      <c r="A27" s="505"/>
      <c r="B27" s="505"/>
      <c r="C27" s="505"/>
      <c r="D27" s="505"/>
      <c r="E27" s="505"/>
      <c r="F27" s="505"/>
      <c r="G27" s="505"/>
      <c r="H27" s="506"/>
      <c r="I27" s="507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8"/>
      <c r="AJ27" s="508"/>
      <c r="AK27" s="508"/>
      <c r="AL27" s="508"/>
      <c r="AM27" s="508"/>
      <c r="AN27" s="508"/>
      <c r="AO27" s="508"/>
      <c r="AP27" s="508"/>
      <c r="AQ27" s="508"/>
      <c r="AR27" s="508"/>
      <c r="AS27" s="508"/>
      <c r="AT27" s="508"/>
      <c r="AU27" s="508"/>
      <c r="AV27" s="508"/>
      <c r="AW27" s="508"/>
      <c r="AX27" s="508"/>
      <c r="AY27" s="508"/>
      <c r="AZ27" s="508"/>
      <c r="BA27" s="508"/>
      <c r="BB27" s="508"/>
      <c r="BC27" s="508"/>
      <c r="BD27" s="508"/>
      <c r="BE27" s="508"/>
      <c r="BF27" s="508"/>
      <c r="BG27" s="508"/>
      <c r="BH27" s="508"/>
      <c r="BI27" s="508"/>
      <c r="BJ27" s="508"/>
      <c r="BK27" s="508"/>
      <c r="BL27" s="508"/>
      <c r="BM27" s="508"/>
      <c r="BN27" s="508"/>
      <c r="BO27" s="508"/>
      <c r="BP27" s="508"/>
      <c r="BQ27" s="508"/>
      <c r="BR27" s="508"/>
      <c r="BS27" s="508"/>
      <c r="BT27" s="508"/>
      <c r="BU27" s="508"/>
      <c r="BV27" s="508"/>
      <c r="BW27" s="508"/>
      <c r="BX27" s="508"/>
      <c r="BY27" s="508"/>
      <c r="BZ27" s="508"/>
      <c r="CA27" s="508"/>
      <c r="CB27" s="508"/>
      <c r="CC27" s="508"/>
      <c r="CD27" s="508"/>
      <c r="CE27" s="508"/>
      <c r="CF27" s="508"/>
      <c r="CG27" s="508"/>
      <c r="CH27" s="508"/>
      <c r="CI27" s="508"/>
      <c r="CJ27" s="508"/>
      <c r="CK27" s="508"/>
      <c r="CL27" s="508"/>
      <c r="CM27" s="508"/>
      <c r="CN27" s="509" t="s">
        <v>402</v>
      </c>
      <c r="CO27" s="505"/>
      <c r="CP27" s="505"/>
      <c r="CQ27" s="505"/>
      <c r="CR27" s="505"/>
      <c r="CS27" s="505"/>
      <c r="CT27" s="505"/>
      <c r="CU27" s="506"/>
      <c r="CV27" s="510"/>
      <c r="CW27" s="505"/>
      <c r="CX27" s="505"/>
      <c r="CY27" s="505"/>
      <c r="CZ27" s="505"/>
      <c r="DA27" s="505"/>
      <c r="DB27" s="505"/>
      <c r="DC27" s="505"/>
      <c r="DD27" s="505"/>
      <c r="DE27" s="506"/>
      <c r="DF27" s="294"/>
      <c r="DG27" s="511"/>
      <c r="DH27" s="512"/>
      <c r="DI27" s="512"/>
      <c r="DJ27" s="512"/>
      <c r="DK27" s="512"/>
      <c r="DL27" s="512"/>
      <c r="DM27" s="512"/>
      <c r="DN27" s="512"/>
      <c r="DO27" s="512"/>
      <c r="DP27" s="512"/>
      <c r="DQ27" s="512"/>
      <c r="DR27" s="512"/>
      <c r="DS27" s="513"/>
      <c r="DT27" s="511"/>
      <c r="DU27" s="512"/>
      <c r="DV27" s="512"/>
      <c r="DW27" s="512"/>
      <c r="DX27" s="512"/>
      <c r="DY27" s="512"/>
      <c r="DZ27" s="512"/>
      <c r="EA27" s="512"/>
      <c r="EB27" s="512"/>
      <c r="EC27" s="512"/>
      <c r="ED27" s="512"/>
      <c r="EE27" s="512"/>
      <c r="EF27" s="513"/>
      <c r="EG27" s="511"/>
      <c r="EH27" s="512"/>
      <c r="EI27" s="512"/>
      <c r="EJ27" s="512"/>
      <c r="EK27" s="512"/>
      <c r="EL27" s="512"/>
      <c r="EM27" s="512"/>
      <c r="EN27" s="512"/>
      <c r="EO27" s="512"/>
      <c r="EP27" s="512"/>
      <c r="EQ27" s="512"/>
      <c r="ER27" s="512"/>
      <c r="ES27" s="513"/>
      <c r="ET27" s="511"/>
      <c r="EU27" s="512"/>
      <c r="EV27" s="512"/>
      <c r="EW27" s="512"/>
      <c r="EX27" s="512"/>
      <c r="EY27" s="512"/>
      <c r="EZ27" s="512"/>
      <c r="FA27" s="512"/>
      <c r="FB27" s="512"/>
      <c r="FC27" s="512"/>
      <c r="FD27" s="512"/>
      <c r="FE27" s="512"/>
      <c r="FF27" s="513"/>
      <c r="FI27" s="265"/>
    </row>
    <row r="28" spans="1:165" s="299" customFormat="1" ht="24" hidden="1" customHeight="1" x14ac:dyDescent="0.2">
      <c r="A28" s="505"/>
      <c r="B28" s="505"/>
      <c r="C28" s="505"/>
      <c r="D28" s="505"/>
      <c r="E28" s="505"/>
      <c r="F28" s="505"/>
      <c r="G28" s="505"/>
      <c r="H28" s="506"/>
      <c r="I28" s="507"/>
      <c r="J28" s="508"/>
      <c r="K28" s="508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  <c r="Y28" s="508"/>
      <c r="Z28" s="508"/>
      <c r="AA28" s="508"/>
      <c r="AB28" s="508"/>
      <c r="AC28" s="508"/>
      <c r="AD28" s="508"/>
      <c r="AE28" s="508"/>
      <c r="AF28" s="508"/>
      <c r="AG28" s="508"/>
      <c r="AH28" s="508"/>
      <c r="AI28" s="508"/>
      <c r="AJ28" s="508"/>
      <c r="AK28" s="508"/>
      <c r="AL28" s="508"/>
      <c r="AM28" s="508"/>
      <c r="AN28" s="508"/>
      <c r="AO28" s="508"/>
      <c r="AP28" s="508"/>
      <c r="AQ28" s="508"/>
      <c r="AR28" s="508"/>
      <c r="AS28" s="508"/>
      <c r="AT28" s="508"/>
      <c r="AU28" s="508"/>
      <c r="AV28" s="508"/>
      <c r="AW28" s="508"/>
      <c r="AX28" s="508"/>
      <c r="AY28" s="508"/>
      <c r="AZ28" s="508"/>
      <c r="BA28" s="508"/>
      <c r="BB28" s="508"/>
      <c r="BC28" s="508"/>
      <c r="BD28" s="508"/>
      <c r="BE28" s="508"/>
      <c r="BF28" s="508"/>
      <c r="BG28" s="508"/>
      <c r="BH28" s="508"/>
      <c r="BI28" s="508"/>
      <c r="BJ28" s="508"/>
      <c r="BK28" s="508"/>
      <c r="BL28" s="508"/>
      <c r="BM28" s="508"/>
      <c r="BN28" s="508"/>
      <c r="BO28" s="508"/>
      <c r="BP28" s="508"/>
      <c r="BQ28" s="508"/>
      <c r="BR28" s="508"/>
      <c r="BS28" s="508"/>
      <c r="BT28" s="508"/>
      <c r="BU28" s="508"/>
      <c r="BV28" s="508"/>
      <c r="BW28" s="508"/>
      <c r="BX28" s="508"/>
      <c r="BY28" s="508"/>
      <c r="BZ28" s="508"/>
      <c r="CA28" s="508"/>
      <c r="CB28" s="508"/>
      <c r="CC28" s="508"/>
      <c r="CD28" s="508"/>
      <c r="CE28" s="508"/>
      <c r="CF28" s="508"/>
      <c r="CG28" s="508"/>
      <c r="CH28" s="508"/>
      <c r="CI28" s="508"/>
      <c r="CJ28" s="508"/>
      <c r="CK28" s="508"/>
      <c r="CL28" s="508"/>
      <c r="CM28" s="508"/>
      <c r="CN28" s="509" t="s">
        <v>403</v>
      </c>
      <c r="CO28" s="505"/>
      <c r="CP28" s="505"/>
      <c r="CQ28" s="505"/>
      <c r="CR28" s="505"/>
      <c r="CS28" s="505"/>
      <c r="CT28" s="505"/>
      <c r="CU28" s="506"/>
      <c r="CV28" s="510"/>
      <c r="CW28" s="505"/>
      <c r="CX28" s="505"/>
      <c r="CY28" s="505"/>
      <c r="CZ28" s="505"/>
      <c r="DA28" s="505"/>
      <c r="DB28" s="505"/>
      <c r="DC28" s="505"/>
      <c r="DD28" s="505"/>
      <c r="DE28" s="506"/>
      <c r="DF28" s="294"/>
      <c r="DG28" s="511"/>
      <c r="DH28" s="512"/>
      <c r="DI28" s="512"/>
      <c r="DJ28" s="512"/>
      <c r="DK28" s="512"/>
      <c r="DL28" s="512"/>
      <c r="DM28" s="512"/>
      <c r="DN28" s="512"/>
      <c r="DO28" s="512"/>
      <c r="DP28" s="512"/>
      <c r="DQ28" s="512"/>
      <c r="DR28" s="512"/>
      <c r="DS28" s="513"/>
      <c r="DT28" s="511"/>
      <c r="DU28" s="512"/>
      <c r="DV28" s="512"/>
      <c r="DW28" s="512"/>
      <c r="DX28" s="512"/>
      <c r="DY28" s="512"/>
      <c r="DZ28" s="512"/>
      <c r="EA28" s="512"/>
      <c r="EB28" s="512"/>
      <c r="EC28" s="512"/>
      <c r="ED28" s="512"/>
      <c r="EE28" s="512"/>
      <c r="EF28" s="513"/>
      <c r="EG28" s="511"/>
      <c r="EH28" s="512"/>
      <c r="EI28" s="512"/>
      <c r="EJ28" s="512"/>
      <c r="EK28" s="512"/>
      <c r="EL28" s="512"/>
      <c r="EM28" s="512"/>
      <c r="EN28" s="512"/>
      <c r="EO28" s="512"/>
      <c r="EP28" s="512"/>
      <c r="EQ28" s="512"/>
      <c r="ER28" s="512"/>
      <c r="ES28" s="513"/>
      <c r="ET28" s="511"/>
      <c r="EU28" s="512"/>
      <c r="EV28" s="512"/>
      <c r="EW28" s="512"/>
      <c r="EX28" s="512"/>
      <c r="EY28" s="512"/>
      <c r="EZ28" s="512"/>
      <c r="FA28" s="512"/>
      <c r="FB28" s="512"/>
      <c r="FC28" s="512"/>
      <c r="FD28" s="512"/>
      <c r="FE28" s="512"/>
      <c r="FF28" s="513"/>
      <c r="FI28" s="265"/>
    </row>
    <row r="29" spans="1:165" s="299" customFormat="1" ht="24" hidden="1" customHeight="1" x14ac:dyDescent="0.2">
      <c r="A29" s="505"/>
      <c r="B29" s="505"/>
      <c r="C29" s="505"/>
      <c r="D29" s="505"/>
      <c r="E29" s="505"/>
      <c r="F29" s="505"/>
      <c r="G29" s="505"/>
      <c r="H29" s="506"/>
      <c r="I29" s="507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  <c r="Y29" s="508"/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L29" s="508"/>
      <c r="AM29" s="508"/>
      <c r="AN29" s="508"/>
      <c r="AO29" s="508"/>
      <c r="AP29" s="508"/>
      <c r="AQ29" s="508"/>
      <c r="AR29" s="508"/>
      <c r="AS29" s="508"/>
      <c r="AT29" s="508"/>
      <c r="AU29" s="508"/>
      <c r="AV29" s="508"/>
      <c r="AW29" s="508"/>
      <c r="AX29" s="508"/>
      <c r="AY29" s="508"/>
      <c r="AZ29" s="508"/>
      <c r="BA29" s="508"/>
      <c r="BB29" s="508"/>
      <c r="BC29" s="508"/>
      <c r="BD29" s="508"/>
      <c r="BE29" s="508"/>
      <c r="BF29" s="508"/>
      <c r="BG29" s="508"/>
      <c r="BH29" s="508"/>
      <c r="BI29" s="508"/>
      <c r="BJ29" s="508"/>
      <c r="BK29" s="508"/>
      <c r="BL29" s="508"/>
      <c r="BM29" s="508"/>
      <c r="BN29" s="508"/>
      <c r="BO29" s="508"/>
      <c r="BP29" s="508"/>
      <c r="BQ29" s="508"/>
      <c r="BR29" s="508"/>
      <c r="BS29" s="508"/>
      <c r="BT29" s="508"/>
      <c r="BU29" s="508"/>
      <c r="BV29" s="508"/>
      <c r="BW29" s="508"/>
      <c r="BX29" s="508"/>
      <c r="BY29" s="508"/>
      <c r="BZ29" s="508"/>
      <c r="CA29" s="508"/>
      <c r="CB29" s="508"/>
      <c r="CC29" s="508"/>
      <c r="CD29" s="508"/>
      <c r="CE29" s="508"/>
      <c r="CF29" s="508"/>
      <c r="CG29" s="508"/>
      <c r="CH29" s="508"/>
      <c r="CI29" s="508"/>
      <c r="CJ29" s="508"/>
      <c r="CK29" s="508"/>
      <c r="CL29" s="508"/>
      <c r="CM29" s="508"/>
      <c r="CN29" s="509" t="s">
        <v>404</v>
      </c>
      <c r="CO29" s="505"/>
      <c r="CP29" s="505"/>
      <c r="CQ29" s="505"/>
      <c r="CR29" s="505"/>
      <c r="CS29" s="505"/>
      <c r="CT29" s="505"/>
      <c r="CU29" s="506"/>
      <c r="CV29" s="510"/>
      <c r="CW29" s="505"/>
      <c r="CX29" s="505"/>
      <c r="CY29" s="505"/>
      <c r="CZ29" s="505"/>
      <c r="DA29" s="505"/>
      <c r="DB29" s="505"/>
      <c r="DC29" s="505"/>
      <c r="DD29" s="505"/>
      <c r="DE29" s="506"/>
      <c r="DF29" s="294"/>
      <c r="DG29" s="511"/>
      <c r="DH29" s="512"/>
      <c r="DI29" s="512"/>
      <c r="DJ29" s="512"/>
      <c r="DK29" s="512"/>
      <c r="DL29" s="512"/>
      <c r="DM29" s="512"/>
      <c r="DN29" s="512"/>
      <c r="DO29" s="512"/>
      <c r="DP29" s="512"/>
      <c r="DQ29" s="512"/>
      <c r="DR29" s="512"/>
      <c r="DS29" s="513"/>
      <c r="DT29" s="511"/>
      <c r="DU29" s="512"/>
      <c r="DV29" s="512"/>
      <c r="DW29" s="512"/>
      <c r="DX29" s="512"/>
      <c r="DY29" s="512"/>
      <c r="DZ29" s="512"/>
      <c r="EA29" s="512"/>
      <c r="EB29" s="512"/>
      <c r="EC29" s="512"/>
      <c r="ED29" s="512"/>
      <c r="EE29" s="512"/>
      <c r="EF29" s="513"/>
      <c r="EG29" s="511"/>
      <c r="EH29" s="512"/>
      <c r="EI29" s="512"/>
      <c r="EJ29" s="512"/>
      <c r="EK29" s="512"/>
      <c r="EL29" s="512"/>
      <c r="EM29" s="512"/>
      <c r="EN29" s="512"/>
      <c r="EO29" s="512"/>
      <c r="EP29" s="512"/>
      <c r="EQ29" s="512"/>
      <c r="ER29" s="512"/>
      <c r="ES29" s="513"/>
      <c r="ET29" s="511"/>
      <c r="EU29" s="512"/>
      <c r="EV29" s="512"/>
      <c r="EW29" s="512"/>
      <c r="EX29" s="512"/>
      <c r="EY29" s="512"/>
      <c r="EZ29" s="512"/>
      <c r="FA29" s="512"/>
      <c r="FB29" s="512"/>
      <c r="FC29" s="512"/>
      <c r="FD29" s="512"/>
      <c r="FE29" s="512"/>
      <c r="FF29" s="513"/>
      <c r="FI29" s="265"/>
    </row>
    <row r="30" spans="1:165" s="299" customFormat="1" ht="24" hidden="1" customHeight="1" x14ac:dyDescent="0.2">
      <c r="A30" s="505"/>
      <c r="B30" s="505"/>
      <c r="C30" s="505"/>
      <c r="D30" s="505"/>
      <c r="E30" s="505"/>
      <c r="F30" s="505"/>
      <c r="G30" s="505"/>
      <c r="H30" s="506"/>
      <c r="I30" s="507"/>
      <c r="J30" s="508"/>
      <c r="K30" s="508"/>
      <c r="L30" s="508"/>
      <c r="M30" s="508"/>
      <c r="N30" s="508"/>
      <c r="O30" s="508"/>
      <c r="P30" s="508"/>
      <c r="Q30" s="508"/>
      <c r="R30" s="508"/>
      <c r="S30" s="508"/>
      <c r="T30" s="508"/>
      <c r="U30" s="508"/>
      <c r="V30" s="508"/>
      <c r="W30" s="508"/>
      <c r="X30" s="508"/>
      <c r="Y30" s="508"/>
      <c r="Z30" s="508"/>
      <c r="AA30" s="508"/>
      <c r="AB30" s="508"/>
      <c r="AC30" s="508"/>
      <c r="AD30" s="508"/>
      <c r="AE30" s="508"/>
      <c r="AF30" s="508"/>
      <c r="AG30" s="508"/>
      <c r="AH30" s="508"/>
      <c r="AI30" s="508"/>
      <c r="AJ30" s="508"/>
      <c r="AK30" s="508"/>
      <c r="AL30" s="508"/>
      <c r="AM30" s="508"/>
      <c r="AN30" s="508"/>
      <c r="AO30" s="508"/>
      <c r="AP30" s="508"/>
      <c r="AQ30" s="508"/>
      <c r="AR30" s="508"/>
      <c r="AS30" s="508"/>
      <c r="AT30" s="508"/>
      <c r="AU30" s="508"/>
      <c r="AV30" s="508"/>
      <c r="AW30" s="508"/>
      <c r="AX30" s="508"/>
      <c r="AY30" s="508"/>
      <c r="AZ30" s="508"/>
      <c r="BA30" s="508"/>
      <c r="BB30" s="508"/>
      <c r="BC30" s="508"/>
      <c r="BD30" s="508"/>
      <c r="BE30" s="508"/>
      <c r="BF30" s="508"/>
      <c r="BG30" s="508"/>
      <c r="BH30" s="508"/>
      <c r="BI30" s="508"/>
      <c r="BJ30" s="508"/>
      <c r="BK30" s="508"/>
      <c r="BL30" s="508"/>
      <c r="BM30" s="508"/>
      <c r="BN30" s="508"/>
      <c r="BO30" s="508"/>
      <c r="BP30" s="508"/>
      <c r="BQ30" s="508"/>
      <c r="BR30" s="508"/>
      <c r="BS30" s="508"/>
      <c r="BT30" s="508"/>
      <c r="BU30" s="508"/>
      <c r="BV30" s="508"/>
      <c r="BW30" s="508"/>
      <c r="BX30" s="508"/>
      <c r="BY30" s="508"/>
      <c r="BZ30" s="508"/>
      <c r="CA30" s="508"/>
      <c r="CB30" s="508"/>
      <c r="CC30" s="508"/>
      <c r="CD30" s="508"/>
      <c r="CE30" s="508"/>
      <c r="CF30" s="508"/>
      <c r="CG30" s="508"/>
      <c r="CH30" s="508"/>
      <c r="CI30" s="508"/>
      <c r="CJ30" s="508"/>
      <c r="CK30" s="508"/>
      <c r="CL30" s="508"/>
      <c r="CM30" s="508"/>
      <c r="CN30" s="509" t="s">
        <v>405</v>
      </c>
      <c r="CO30" s="505"/>
      <c r="CP30" s="505"/>
      <c r="CQ30" s="505"/>
      <c r="CR30" s="505"/>
      <c r="CS30" s="505"/>
      <c r="CT30" s="505"/>
      <c r="CU30" s="506"/>
      <c r="CV30" s="510"/>
      <c r="CW30" s="505"/>
      <c r="CX30" s="505"/>
      <c r="CY30" s="505"/>
      <c r="CZ30" s="505"/>
      <c r="DA30" s="505"/>
      <c r="DB30" s="505"/>
      <c r="DC30" s="505"/>
      <c r="DD30" s="505"/>
      <c r="DE30" s="506"/>
      <c r="DF30" s="294"/>
      <c r="DG30" s="511"/>
      <c r="DH30" s="512"/>
      <c r="DI30" s="512"/>
      <c r="DJ30" s="512"/>
      <c r="DK30" s="512"/>
      <c r="DL30" s="512"/>
      <c r="DM30" s="512"/>
      <c r="DN30" s="512"/>
      <c r="DO30" s="512"/>
      <c r="DP30" s="512"/>
      <c r="DQ30" s="512"/>
      <c r="DR30" s="512"/>
      <c r="DS30" s="513"/>
      <c r="DT30" s="511"/>
      <c r="DU30" s="512"/>
      <c r="DV30" s="512"/>
      <c r="DW30" s="512"/>
      <c r="DX30" s="512"/>
      <c r="DY30" s="512"/>
      <c r="DZ30" s="512"/>
      <c r="EA30" s="512"/>
      <c r="EB30" s="512"/>
      <c r="EC30" s="512"/>
      <c r="ED30" s="512"/>
      <c r="EE30" s="512"/>
      <c r="EF30" s="513"/>
      <c r="EG30" s="511"/>
      <c r="EH30" s="512"/>
      <c r="EI30" s="512"/>
      <c r="EJ30" s="512"/>
      <c r="EK30" s="512"/>
      <c r="EL30" s="512"/>
      <c r="EM30" s="512"/>
      <c r="EN30" s="512"/>
      <c r="EO30" s="512"/>
      <c r="EP30" s="512"/>
      <c r="EQ30" s="512"/>
      <c r="ER30" s="512"/>
      <c r="ES30" s="513"/>
      <c r="ET30" s="511"/>
      <c r="EU30" s="512"/>
      <c r="EV30" s="512"/>
      <c r="EW30" s="512"/>
      <c r="EX30" s="512"/>
      <c r="EY30" s="512"/>
      <c r="EZ30" s="512"/>
      <c r="FA30" s="512"/>
      <c r="FB30" s="512"/>
      <c r="FC30" s="512"/>
      <c r="FD30" s="512"/>
      <c r="FE30" s="512"/>
      <c r="FF30" s="513"/>
      <c r="FI30" s="265"/>
    </row>
    <row r="31" spans="1:165" ht="12.75" hidden="1" customHeight="1" x14ac:dyDescent="0.2">
      <c r="A31" s="505" t="s">
        <v>159</v>
      </c>
      <c r="B31" s="505"/>
      <c r="C31" s="505"/>
      <c r="D31" s="505"/>
      <c r="E31" s="505"/>
      <c r="F31" s="505"/>
      <c r="G31" s="505"/>
      <c r="H31" s="506"/>
      <c r="I31" s="507" t="s">
        <v>152</v>
      </c>
      <c r="J31" s="508"/>
      <c r="K31" s="508"/>
      <c r="L31" s="508"/>
      <c r="M31" s="508"/>
      <c r="N31" s="508"/>
      <c r="O31" s="508"/>
      <c r="P31" s="508"/>
      <c r="Q31" s="508"/>
      <c r="R31" s="508"/>
      <c r="S31" s="508"/>
      <c r="T31" s="508"/>
      <c r="U31" s="508"/>
      <c r="V31" s="508"/>
      <c r="W31" s="508"/>
      <c r="X31" s="508"/>
      <c r="Y31" s="508"/>
      <c r="Z31" s="508"/>
      <c r="AA31" s="508"/>
      <c r="AB31" s="508"/>
      <c r="AC31" s="508"/>
      <c r="AD31" s="508"/>
      <c r="AE31" s="508"/>
      <c r="AF31" s="508"/>
      <c r="AG31" s="508"/>
      <c r="AH31" s="508"/>
      <c r="AI31" s="508"/>
      <c r="AJ31" s="508"/>
      <c r="AK31" s="508"/>
      <c r="AL31" s="508"/>
      <c r="AM31" s="508"/>
      <c r="AN31" s="508"/>
      <c r="AO31" s="508"/>
      <c r="AP31" s="508"/>
      <c r="AQ31" s="508"/>
      <c r="AR31" s="508"/>
      <c r="AS31" s="508"/>
      <c r="AT31" s="508"/>
      <c r="AU31" s="508"/>
      <c r="AV31" s="508"/>
      <c r="AW31" s="508"/>
      <c r="AX31" s="508"/>
      <c r="AY31" s="508"/>
      <c r="AZ31" s="508"/>
      <c r="BA31" s="508"/>
      <c r="BB31" s="508"/>
      <c r="BC31" s="508"/>
      <c r="BD31" s="508"/>
      <c r="BE31" s="508"/>
      <c r="BF31" s="508"/>
      <c r="BG31" s="508"/>
      <c r="BH31" s="508"/>
      <c r="BI31" s="508"/>
      <c r="BJ31" s="508"/>
      <c r="BK31" s="508"/>
      <c r="BL31" s="508"/>
      <c r="BM31" s="508"/>
      <c r="BN31" s="508"/>
      <c r="BO31" s="508"/>
      <c r="BP31" s="508"/>
      <c r="BQ31" s="508"/>
      <c r="BR31" s="508"/>
      <c r="BS31" s="508"/>
      <c r="BT31" s="508"/>
      <c r="BU31" s="508"/>
      <c r="BV31" s="508"/>
      <c r="BW31" s="508"/>
      <c r="BX31" s="508"/>
      <c r="BY31" s="508"/>
      <c r="BZ31" s="508"/>
      <c r="CA31" s="508"/>
      <c r="CB31" s="508"/>
      <c r="CC31" s="508"/>
      <c r="CD31" s="508"/>
      <c r="CE31" s="508"/>
      <c r="CF31" s="508"/>
      <c r="CG31" s="508"/>
      <c r="CH31" s="508"/>
      <c r="CI31" s="508"/>
      <c r="CJ31" s="508"/>
      <c r="CK31" s="508"/>
      <c r="CL31" s="508"/>
      <c r="CM31" s="508"/>
      <c r="CN31" s="509" t="s">
        <v>160</v>
      </c>
      <c r="CO31" s="505"/>
      <c r="CP31" s="505"/>
      <c r="CQ31" s="505"/>
      <c r="CR31" s="505"/>
      <c r="CS31" s="505"/>
      <c r="CT31" s="505"/>
      <c r="CU31" s="506"/>
      <c r="CV31" s="510" t="s">
        <v>21</v>
      </c>
      <c r="CW31" s="505"/>
      <c r="CX31" s="505"/>
      <c r="CY31" s="505"/>
      <c r="CZ31" s="505"/>
      <c r="DA31" s="505"/>
      <c r="DB31" s="505"/>
      <c r="DC31" s="505"/>
      <c r="DD31" s="505"/>
      <c r="DE31" s="506"/>
      <c r="DF31" s="294"/>
      <c r="DG31" s="511"/>
      <c r="DH31" s="512"/>
      <c r="DI31" s="512"/>
      <c r="DJ31" s="512"/>
      <c r="DK31" s="512"/>
      <c r="DL31" s="512"/>
      <c r="DM31" s="512"/>
      <c r="DN31" s="512"/>
      <c r="DO31" s="512"/>
      <c r="DP31" s="512"/>
      <c r="DQ31" s="512"/>
      <c r="DR31" s="512"/>
      <c r="DS31" s="513"/>
      <c r="DT31" s="511"/>
      <c r="DU31" s="512"/>
      <c r="DV31" s="512"/>
      <c r="DW31" s="512"/>
      <c r="DX31" s="512"/>
      <c r="DY31" s="512"/>
      <c r="DZ31" s="512"/>
      <c r="EA31" s="512"/>
      <c r="EB31" s="512"/>
      <c r="EC31" s="512"/>
      <c r="ED31" s="512"/>
      <c r="EE31" s="512"/>
      <c r="EF31" s="513"/>
      <c r="EG31" s="511"/>
      <c r="EH31" s="512"/>
      <c r="EI31" s="512"/>
      <c r="EJ31" s="512"/>
      <c r="EK31" s="512"/>
      <c r="EL31" s="512"/>
      <c r="EM31" s="512"/>
      <c r="EN31" s="512"/>
      <c r="EO31" s="512"/>
      <c r="EP31" s="512"/>
      <c r="EQ31" s="512"/>
      <c r="ER31" s="512"/>
      <c r="ES31" s="513"/>
      <c r="ET31" s="511"/>
      <c r="EU31" s="512"/>
      <c r="EV31" s="512"/>
      <c r="EW31" s="512"/>
      <c r="EX31" s="512"/>
      <c r="EY31" s="512"/>
      <c r="EZ31" s="512"/>
      <c r="FA31" s="512"/>
      <c r="FB31" s="512"/>
      <c r="FC31" s="512"/>
      <c r="FD31" s="512"/>
      <c r="FE31" s="512"/>
      <c r="FF31" s="513"/>
      <c r="FI31" s="265"/>
    </row>
    <row r="32" spans="1:165" ht="12.75" hidden="1" customHeight="1" x14ac:dyDescent="0.2">
      <c r="A32" s="505" t="s">
        <v>161</v>
      </c>
      <c r="B32" s="505"/>
      <c r="C32" s="505"/>
      <c r="D32" s="505"/>
      <c r="E32" s="505"/>
      <c r="F32" s="505"/>
      <c r="G32" s="505"/>
      <c r="H32" s="506"/>
      <c r="I32" s="569" t="s">
        <v>162</v>
      </c>
      <c r="J32" s="570"/>
      <c r="K32" s="570"/>
      <c r="L32" s="570"/>
      <c r="M32" s="570"/>
      <c r="N32" s="570"/>
      <c r="O32" s="570"/>
      <c r="P32" s="570"/>
      <c r="Q32" s="570"/>
      <c r="R32" s="570"/>
      <c r="S32" s="570"/>
      <c r="T32" s="570"/>
      <c r="U32" s="570"/>
      <c r="V32" s="570"/>
      <c r="W32" s="570"/>
      <c r="X32" s="570"/>
      <c r="Y32" s="570"/>
      <c r="Z32" s="570"/>
      <c r="AA32" s="570"/>
      <c r="AB32" s="570"/>
      <c r="AC32" s="570"/>
      <c r="AD32" s="570"/>
      <c r="AE32" s="570"/>
      <c r="AF32" s="570"/>
      <c r="AG32" s="570"/>
      <c r="AH32" s="570"/>
      <c r="AI32" s="570"/>
      <c r="AJ32" s="570"/>
      <c r="AK32" s="570"/>
      <c r="AL32" s="570"/>
      <c r="AM32" s="570"/>
      <c r="AN32" s="570"/>
      <c r="AO32" s="570"/>
      <c r="AP32" s="570"/>
      <c r="AQ32" s="570"/>
      <c r="AR32" s="570"/>
      <c r="AS32" s="570"/>
      <c r="AT32" s="570"/>
      <c r="AU32" s="570"/>
      <c r="AV32" s="570"/>
      <c r="AW32" s="570"/>
      <c r="AX32" s="570"/>
      <c r="AY32" s="570"/>
      <c r="AZ32" s="570"/>
      <c r="BA32" s="570"/>
      <c r="BB32" s="570"/>
      <c r="BC32" s="570"/>
      <c r="BD32" s="570"/>
      <c r="BE32" s="570"/>
      <c r="BF32" s="570"/>
      <c r="BG32" s="570"/>
      <c r="BH32" s="570"/>
      <c r="BI32" s="570"/>
      <c r="BJ32" s="570"/>
      <c r="BK32" s="570"/>
      <c r="BL32" s="570"/>
      <c r="BM32" s="570"/>
      <c r="BN32" s="570"/>
      <c r="BO32" s="570"/>
      <c r="BP32" s="570"/>
      <c r="BQ32" s="570"/>
      <c r="BR32" s="570"/>
      <c r="BS32" s="570"/>
      <c r="BT32" s="570"/>
      <c r="BU32" s="570"/>
      <c r="BV32" s="570"/>
      <c r="BW32" s="570"/>
      <c r="BX32" s="570"/>
      <c r="BY32" s="570"/>
      <c r="BZ32" s="570"/>
      <c r="CA32" s="570"/>
      <c r="CB32" s="570"/>
      <c r="CC32" s="570"/>
      <c r="CD32" s="570"/>
      <c r="CE32" s="570"/>
      <c r="CF32" s="570"/>
      <c r="CG32" s="570"/>
      <c r="CH32" s="570"/>
      <c r="CI32" s="570"/>
      <c r="CJ32" s="570"/>
      <c r="CK32" s="570"/>
      <c r="CL32" s="570"/>
      <c r="CM32" s="570"/>
      <c r="CN32" s="509" t="s">
        <v>163</v>
      </c>
      <c r="CO32" s="505"/>
      <c r="CP32" s="505"/>
      <c r="CQ32" s="505"/>
      <c r="CR32" s="505"/>
      <c r="CS32" s="505"/>
      <c r="CT32" s="505"/>
      <c r="CU32" s="506"/>
      <c r="CV32" s="510" t="s">
        <v>21</v>
      </c>
      <c r="CW32" s="505"/>
      <c r="CX32" s="505"/>
      <c r="CY32" s="505"/>
      <c r="CZ32" s="505"/>
      <c r="DA32" s="505"/>
      <c r="DB32" s="505"/>
      <c r="DC32" s="505"/>
      <c r="DD32" s="505"/>
      <c r="DE32" s="506"/>
      <c r="DF32" s="294"/>
      <c r="DG32" s="511"/>
      <c r="DH32" s="512"/>
      <c r="DI32" s="512"/>
      <c r="DJ32" s="512"/>
      <c r="DK32" s="512"/>
      <c r="DL32" s="512"/>
      <c r="DM32" s="512"/>
      <c r="DN32" s="512"/>
      <c r="DO32" s="512"/>
      <c r="DP32" s="512"/>
      <c r="DQ32" s="512"/>
      <c r="DR32" s="512"/>
      <c r="DS32" s="513"/>
      <c r="DT32" s="511"/>
      <c r="DU32" s="512"/>
      <c r="DV32" s="512"/>
      <c r="DW32" s="512"/>
      <c r="DX32" s="512"/>
      <c r="DY32" s="512"/>
      <c r="DZ32" s="512"/>
      <c r="EA32" s="512"/>
      <c r="EB32" s="512"/>
      <c r="EC32" s="512"/>
      <c r="ED32" s="512"/>
      <c r="EE32" s="512"/>
      <c r="EF32" s="513"/>
      <c r="EG32" s="511"/>
      <c r="EH32" s="512"/>
      <c r="EI32" s="512"/>
      <c r="EJ32" s="512"/>
      <c r="EK32" s="512"/>
      <c r="EL32" s="512"/>
      <c r="EM32" s="512"/>
      <c r="EN32" s="512"/>
      <c r="EO32" s="512"/>
      <c r="EP32" s="512"/>
      <c r="EQ32" s="512"/>
      <c r="ER32" s="512"/>
      <c r="ES32" s="513"/>
      <c r="ET32" s="511"/>
      <c r="EU32" s="512"/>
      <c r="EV32" s="512"/>
      <c r="EW32" s="512"/>
      <c r="EX32" s="512"/>
      <c r="EY32" s="512"/>
      <c r="EZ32" s="512"/>
      <c r="FA32" s="512"/>
      <c r="FB32" s="512"/>
      <c r="FC32" s="512"/>
      <c r="FD32" s="512"/>
      <c r="FE32" s="512"/>
      <c r="FF32" s="513"/>
      <c r="FI32" s="265"/>
    </row>
    <row r="33" spans="1:165" ht="12" thickBot="1" x14ac:dyDescent="0.25">
      <c r="A33" s="505" t="s">
        <v>164</v>
      </c>
      <c r="B33" s="505"/>
      <c r="C33" s="505"/>
      <c r="D33" s="505"/>
      <c r="E33" s="505"/>
      <c r="F33" s="505"/>
      <c r="G33" s="505"/>
      <c r="H33" s="506"/>
      <c r="I33" s="569" t="s">
        <v>165</v>
      </c>
      <c r="J33" s="570"/>
      <c r="K33" s="570"/>
      <c r="L33" s="570"/>
      <c r="M33" s="570"/>
      <c r="N33" s="570"/>
      <c r="O33" s="570"/>
      <c r="P33" s="570"/>
      <c r="Q33" s="570"/>
      <c r="R33" s="570"/>
      <c r="S33" s="570"/>
      <c r="T33" s="570"/>
      <c r="U33" s="570"/>
      <c r="V33" s="570"/>
      <c r="W33" s="570"/>
      <c r="X33" s="570"/>
      <c r="Y33" s="570"/>
      <c r="Z33" s="570"/>
      <c r="AA33" s="570"/>
      <c r="AB33" s="570"/>
      <c r="AC33" s="570"/>
      <c r="AD33" s="570"/>
      <c r="AE33" s="570"/>
      <c r="AF33" s="570"/>
      <c r="AG33" s="570"/>
      <c r="AH33" s="570"/>
      <c r="AI33" s="570"/>
      <c r="AJ33" s="570"/>
      <c r="AK33" s="570"/>
      <c r="AL33" s="570"/>
      <c r="AM33" s="570"/>
      <c r="AN33" s="570"/>
      <c r="AO33" s="570"/>
      <c r="AP33" s="570"/>
      <c r="AQ33" s="570"/>
      <c r="AR33" s="570"/>
      <c r="AS33" s="570"/>
      <c r="AT33" s="570"/>
      <c r="AU33" s="570"/>
      <c r="AV33" s="570"/>
      <c r="AW33" s="570"/>
      <c r="AX33" s="570"/>
      <c r="AY33" s="570"/>
      <c r="AZ33" s="570"/>
      <c r="BA33" s="570"/>
      <c r="BB33" s="570"/>
      <c r="BC33" s="570"/>
      <c r="BD33" s="570"/>
      <c r="BE33" s="570"/>
      <c r="BF33" s="570"/>
      <c r="BG33" s="570"/>
      <c r="BH33" s="570"/>
      <c r="BI33" s="570"/>
      <c r="BJ33" s="570"/>
      <c r="BK33" s="570"/>
      <c r="BL33" s="570"/>
      <c r="BM33" s="570"/>
      <c r="BN33" s="570"/>
      <c r="BO33" s="570"/>
      <c r="BP33" s="570"/>
      <c r="BQ33" s="570"/>
      <c r="BR33" s="570"/>
      <c r="BS33" s="570"/>
      <c r="BT33" s="570"/>
      <c r="BU33" s="570"/>
      <c r="BV33" s="570"/>
      <c r="BW33" s="570"/>
      <c r="BX33" s="570"/>
      <c r="BY33" s="570"/>
      <c r="BZ33" s="570"/>
      <c r="CA33" s="570"/>
      <c r="CB33" s="570"/>
      <c r="CC33" s="570"/>
      <c r="CD33" s="570"/>
      <c r="CE33" s="570"/>
      <c r="CF33" s="570"/>
      <c r="CG33" s="570"/>
      <c r="CH33" s="570"/>
      <c r="CI33" s="570"/>
      <c r="CJ33" s="570"/>
      <c r="CK33" s="570"/>
      <c r="CL33" s="570"/>
      <c r="CM33" s="570"/>
      <c r="CN33" s="571" t="s">
        <v>166</v>
      </c>
      <c r="CO33" s="572"/>
      <c r="CP33" s="572"/>
      <c r="CQ33" s="572"/>
      <c r="CR33" s="572"/>
      <c r="CS33" s="572"/>
      <c r="CT33" s="572"/>
      <c r="CU33" s="573"/>
      <c r="CV33" s="574" t="s">
        <v>21</v>
      </c>
      <c r="CW33" s="572"/>
      <c r="CX33" s="572"/>
      <c r="CY33" s="572"/>
      <c r="CZ33" s="572"/>
      <c r="DA33" s="572"/>
      <c r="DB33" s="572"/>
      <c r="DC33" s="572"/>
      <c r="DD33" s="572"/>
      <c r="DE33" s="573"/>
      <c r="DF33" s="295"/>
      <c r="DG33" s="575">
        <f>DG34+DG35</f>
        <v>1594289.44</v>
      </c>
      <c r="DH33" s="576"/>
      <c r="DI33" s="576"/>
      <c r="DJ33" s="576"/>
      <c r="DK33" s="576"/>
      <c r="DL33" s="576"/>
      <c r="DM33" s="576"/>
      <c r="DN33" s="576"/>
      <c r="DO33" s="576"/>
      <c r="DP33" s="576"/>
      <c r="DQ33" s="576"/>
      <c r="DR33" s="576"/>
      <c r="DS33" s="577"/>
      <c r="DT33" s="575">
        <f>DT34+DT35</f>
        <v>1892255.91</v>
      </c>
      <c r="DU33" s="576"/>
      <c r="DV33" s="576"/>
      <c r="DW33" s="576"/>
      <c r="DX33" s="576"/>
      <c r="DY33" s="576"/>
      <c r="DZ33" s="576"/>
      <c r="EA33" s="576"/>
      <c r="EB33" s="576"/>
      <c r="EC33" s="576"/>
      <c r="ED33" s="576"/>
      <c r="EE33" s="576"/>
      <c r="EF33" s="577"/>
      <c r="EG33" s="575">
        <f>EG34+EG35</f>
        <v>1892255.91</v>
      </c>
      <c r="EH33" s="576"/>
      <c r="EI33" s="576"/>
      <c r="EJ33" s="576"/>
      <c r="EK33" s="576"/>
      <c r="EL33" s="576"/>
      <c r="EM33" s="576"/>
      <c r="EN33" s="576"/>
      <c r="EO33" s="576"/>
      <c r="EP33" s="576"/>
      <c r="EQ33" s="576"/>
      <c r="ER33" s="576"/>
      <c r="ES33" s="577"/>
      <c r="ET33" s="575">
        <f>ET34+ET35</f>
        <v>0</v>
      </c>
      <c r="EU33" s="576"/>
      <c r="EV33" s="576"/>
      <c r="EW33" s="576"/>
      <c r="EX33" s="576"/>
      <c r="EY33" s="576"/>
      <c r="EZ33" s="576"/>
      <c r="FA33" s="576"/>
      <c r="FB33" s="576"/>
      <c r="FC33" s="576"/>
      <c r="FD33" s="576"/>
      <c r="FE33" s="576"/>
      <c r="FF33" s="577"/>
      <c r="FI33" s="265"/>
    </row>
    <row r="34" spans="1:165" ht="24" customHeight="1" x14ac:dyDescent="0.2">
      <c r="A34" s="505" t="s">
        <v>167</v>
      </c>
      <c r="B34" s="505"/>
      <c r="C34" s="505"/>
      <c r="D34" s="505"/>
      <c r="E34" s="505"/>
      <c r="F34" s="505"/>
      <c r="G34" s="505"/>
      <c r="H34" s="506"/>
      <c r="I34" s="507" t="s">
        <v>149</v>
      </c>
      <c r="J34" s="508"/>
      <c r="K34" s="508"/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V34" s="508"/>
      <c r="W34" s="508"/>
      <c r="X34" s="508"/>
      <c r="Y34" s="508"/>
      <c r="Z34" s="508"/>
      <c r="AA34" s="508"/>
      <c r="AB34" s="508"/>
      <c r="AC34" s="508"/>
      <c r="AD34" s="508"/>
      <c r="AE34" s="508"/>
      <c r="AF34" s="508"/>
      <c r="AG34" s="508"/>
      <c r="AH34" s="508"/>
      <c r="AI34" s="508"/>
      <c r="AJ34" s="508"/>
      <c r="AK34" s="508"/>
      <c r="AL34" s="508"/>
      <c r="AM34" s="508"/>
      <c r="AN34" s="508"/>
      <c r="AO34" s="508"/>
      <c r="AP34" s="508"/>
      <c r="AQ34" s="508"/>
      <c r="AR34" s="508"/>
      <c r="AS34" s="508"/>
      <c r="AT34" s="508"/>
      <c r="AU34" s="508"/>
      <c r="AV34" s="508"/>
      <c r="AW34" s="508"/>
      <c r="AX34" s="508"/>
      <c r="AY34" s="508"/>
      <c r="AZ34" s="508"/>
      <c r="BA34" s="508"/>
      <c r="BB34" s="508"/>
      <c r="BC34" s="508"/>
      <c r="BD34" s="508"/>
      <c r="BE34" s="508"/>
      <c r="BF34" s="508"/>
      <c r="BG34" s="508"/>
      <c r="BH34" s="508"/>
      <c r="BI34" s="508"/>
      <c r="BJ34" s="508"/>
      <c r="BK34" s="508"/>
      <c r="BL34" s="508"/>
      <c r="BM34" s="508"/>
      <c r="BN34" s="508"/>
      <c r="BO34" s="508"/>
      <c r="BP34" s="508"/>
      <c r="BQ34" s="508"/>
      <c r="BR34" s="508"/>
      <c r="BS34" s="508"/>
      <c r="BT34" s="508"/>
      <c r="BU34" s="508"/>
      <c r="BV34" s="508"/>
      <c r="BW34" s="508"/>
      <c r="BX34" s="508"/>
      <c r="BY34" s="508"/>
      <c r="BZ34" s="508"/>
      <c r="CA34" s="508"/>
      <c r="CB34" s="508"/>
      <c r="CC34" s="508"/>
      <c r="CD34" s="508"/>
      <c r="CE34" s="508"/>
      <c r="CF34" s="508"/>
      <c r="CG34" s="508"/>
      <c r="CH34" s="508"/>
      <c r="CI34" s="508"/>
      <c r="CJ34" s="508"/>
      <c r="CK34" s="508"/>
      <c r="CL34" s="508"/>
      <c r="CM34" s="508"/>
      <c r="CN34" s="578" t="s">
        <v>168</v>
      </c>
      <c r="CO34" s="564"/>
      <c r="CP34" s="564"/>
      <c r="CQ34" s="564"/>
      <c r="CR34" s="564"/>
      <c r="CS34" s="564"/>
      <c r="CT34" s="564"/>
      <c r="CU34" s="565"/>
      <c r="CV34" s="563" t="s">
        <v>21</v>
      </c>
      <c r="CW34" s="564"/>
      <c r="CX34" s="564"/>
      <c r="CY34" s="564"/>
      <c r="CZ34" s="564"/>
      <c r="DA34" s="564"/>
      <c r="DB34" s="564"/>
      <c r="DC34" s="564"/>
      <c r="DD34" s="564"/>
      <c r="DE34" s="565"/>
      <c r="DF34" s="293"/>
      <c r="DG34" s="579">
        <v>1594289.44</v>
      </c>
      <c r="DH34" s="580"/>
      <c r="DI34" s="580"/>
      <c r="DJ34" s="580"/>
      <c r="DK34" s="580"/>
      <c r="DL34" s="580"/>
      <c r="DM34" s="580"/>
      <c r="DN34" s="580"/>
      <c r="DO34" s="580"/>
      <c r="DP34" s="580"/>
      <c r="DQ34" s="580"/>
      <c r="DR34" s="580"/>
      <c r="DS34" s="581"/>
      <c r="DT34" s="579">
        <v>1892255.91</v>
      </c>
      <c r="DU34" s="580"/>
      <c r="DV34" s="580"/>
      <c r="DW34" s="580"/>
      <c r="DX34" s="580"/>
      <c r="DY34" s="580"/>
      <c r="DZ34" s="580"/>
      <c r="EA34" s="580"/>
      <c r="EB34" s="580"/>
      <c r="EC34" s="580"/>
      <c r="ED34" s="580"/>
      <c r="EE34" s="580"/>
      <c r="EF34" s="581"/>
      <c r="EG34" s="579">
        <v>1892255.91</v>
      </c>
      <c r="EH34" s="580"/>
      <c r="EI34" s="580"/>
      <c r="EJ34" s="580"/>
      <c r="EK34" s="580"/>
      <c r="EL34" s="580"/>
      <c r="EM34" s="580"/>
      <c r="EN34" s="580"/>
      <c r="EO34" s="580"/>
      <c r="EP34" s="580"/>
      <c r="EQ34" s="580"/>
      <c r="ER34" s="580"/>
      <c r="ES34" s="581"/>
      <c r="ET34" s="579"/>
      <c r="EU34" s="580"/>
      <c r="EV34" s="580"/>
      <c r="EW34" s="580"/>
      <c r="EX34" s="580"/>
      <c r="EY34" s="580"/>
      <c r="EZ34" s="580"/>
      <c r="FA34" s="580"/>
      <c r="FB34" s="580"/>
      <c r="FC34" s="580"/>
      <c r="FD34" s="580"/>
      <c r="FE34" s="580"/>
      <c r="FF34" s="582"/>
      <c r="FI34" s="265"/>
    </row>
    <row r="35" spans="1:165" x14ac:dyDescent="0.2">
      <c r="A35" s="505" t="s">
        <v>169</v>
      </c>
      <c r="B35" s="505"/>
      <c r="C35" s="505"/>
      <c r="D35" s="505"/>
      <c r="E35" s="505"/>
      <c r="F35" s="505"/>
      <c r="G35" s="505"/>
      <c r="H35" s="506"/>
      <c r="I35" s="507" t="s">
        <v>170</v>
      </c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8"/>
      <c r="AC35" s="508"/>
      <c r="AD35" s="508"/>
      <c r="AE35" s="508"/>
      <c r="AF35" s="508"/>
      <c r="AG35" s="508"/>
      <c r="AH35" s="508"/>
      <c r="AI35" s="508"/>
      <c r="AJ35" s="508"/>
      <c r="AK35" s="508"/>
      <c r="AL35" s="508"/>
      <c r="AM35" s="508"/>
      <c r="AN35" s="508"/>
      <c r="AO35" s="508"/>
      <c r="AP35" s="508"/>
      <c r="AQ35" s="508"/>
      <c r="AR35" s="508"/>
      <c r="AS35" s="508"/>
      <c r="AT35" s="508"/>
      <c r="AU35" s="508"/>
      <c r="AV35" s="508"/>
      <c r="AW35" s="508"/>
      <c r="AX35" s="508"/>
      <c r="AY35" s="508"/>
      <c r="AZ35" s="508"/>
      <c r="BA35" s="508"/>
      <c r="BB35" s="508"/>
      <c r="BC35" s="508"/>
      <c r="BD35" s="508"/>
      <c r="BE35" s="508"/>
      <c r="BF35" s="508"/>
      <c r="BG35" s="508"/>
      <c r="BH35" s="508"/>
      <c r="BI35" s="508"/>
      <c r="BJ35" s="508"/>
      <c r="BK35" s="508"/>
      <c r="BL35" s="508"/>
      <c r="BM35" s="508"/>
      <c r="BN35" s="508"/>
      <c r="BO35" s="508"/>
      <c r="BP35" s="508"/>
      <c r="BQ35" s="508"/>
      <c r="BR35" s="508"/>
      <c r="BS35" s="508"/>
      <c r="BT35" s="508"/>
      <c r="BU35" s="508"/>
      <c r="BV35" s="508"/>
      <c r="BW35" s="508"/>
      <c r="BX35" s="508"/>
      <c r="BY35" s="508"/>
      <c r="BZ35" s="508"/>
      <c r="CA35" s="508"/>
      <c r="CB35" s="508"/>
      <c r="CC35" s="508"/>
      <c r="CD35" s="508"/>
      <c r="CE35" s="508"/>
      <c r="CF35" s="508"/>
      <c r="CG35" s="508"/>
      <c r="CH35" s="508"/>
      <c r="CI35" s="508"/>
      <c r="CJ35" s="508"/>
      <c r="CK35" s="508"/>
      <c r="CL35" s="508"/>
      <c r="CM35" s="508"/>
      <c r="CN35" s="509" t="s">
        <v>171</v>
      </c>
      <c r="CO35" s="505"/>
      <c r="CP35" s="505"/>
      <c r="CQ35" s="505"/>
      <c r="CR35" s="505"/>
      <c r="CS35" s="505"/>
      <c r="CT35" s="505"/>
      <c r="CU35" s="506"/>
      <c r="CV35" s="510" t="s">
        <v>21</v>
      </c>
      <c r="CW35" s="505"/>
      <c r="CX35" s="505"/>
      <c r="CY35" s="505"/>
      <c r="CZ35" s="505"/>
      <c r="DA35" s="505"/>
      <c r="DB35" s="505"/>
      <c r="DC35" s="505"/>
      <c r="DD35" s="505"/>
      <c r="DE35" s="506"/>
      <c r="DF35" s="294"/>
      <c r="DG35" s="511"/>
      <c r="DH35" s="512"/>
      <c r="DI35" s="512"/>
      <c r="DJ35" s="512"/>
      <c r="DK35" s="512"/>
      <c r="DL35" s="512"/>
      <c r="DM35" s="512"/>
      <c r="DN35" s="512"/>
      <c r="DO35" s="512"/>
      <c r="DP35" s="512"/>
      <c r="DQ35" s="512"/>
      <c r="DR35" s="512"/>
      <c r="DS35" s="513"/>
      <c r="DT35" s="511"/>
      <c r="DU35" s="512"/>
      <c r="DV35" s="512"/>
      <c r="DW35" s="512"/>
      <c r="DX35" s="512"/>
      <c r="DY35" s="512"/>
      <c r="DZ35" s="512"/>
      <c r="EA35" s="512"/>
      <c r="EB35" s="512"/>
      <c r="EC35" s="512"/>
      <c r="ED35" s="512"/>
      <c r="EE35" s="512"/>
      <c r="EF35" s="513"/>
      <c r="EG35" s="511"/>
      <c r="EH35" s="512"/>
      <c r="EI35" s="512"/>
      <c r="EJ35" s="512"/>
      <c r="EK35" s="512"/>
      <c r="EL35" s="512"/>
      <c r="EM35" s="512"/>
      <c r="EN35" s="512"/>
      <c r="EO35" s="512"/>
      <c r="EP35" s="512"/>
      <c r="EQ35" s="512"/>
      <c r="ER35" s="512"/>
      <c r="ES35" s="513"/>
      <c r="ET35" s="511"/>
      <c r="EU35" s="512"/>
      <c r="EV35" s="512"/>
      <c r="EW35" s="512"/>
      <c r="EX35" s="512"/>
      <c r="EY35" s="512"/>
      <c r="EZ35" s="512"/>
      <c r="FA35" s="512"/>
      <c r="FB35" s="512"/>
      <c r="FC35" s="512"/>
      <c r="FD35" s="512"/>
      <c r="FE35" s="512"/>
      <c r="FF35" s="583"/>
      <c r="FI35" s="265"/>
    </row>
    <row r="36" spans="1:165" ht="24" customHeight="1" x14ac:dyDescent="0.2">
      <c r="A36" s="505" t="s">
        <v>12</v>
      </c>
      <c r="B36" s="505"/>
      <c r="C36" s="505"/>
      <c r="D36" s="505"/>
      <c r="E36" s="505"/>
      <c r="F36" s="505"/>
      <c r="G36" s="505"/>
      <c r="H36" s="506"/>
      <c r="I36" s="584" t="s">
        <v>172</v>
      </c>
      <c r="J36" s="585"/>
      <c r="K36" s="585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585"/>
      <c r="Y36" s="585"/>
      <c r="Z36" s="585"/>
      <c r="AA36" s="585"/>
      <c r="AB36" s="585"/>
      <c r="AC36" s="585"/>
      <c r="AD36" s="585"/>
      <c r="AE36" s="585"/>
      <c r="AF36" s="585"/>
      <c r="AG36" s="585"/>
      <c r="AH36" s="585"/>
      <c r="AI36" s="585"/>
      <c r="AJ36" s="585"/>
      <c r="AK36" s="585"/>
      <c r="AL36" s="585"/>
      <c r="AM36" s="585"/>
      <c r="AN36" s="585"/>
      <c r="AO36" s="585"/>
      <c r="AP36" s="585"/>
      <c r="AQ36" s="585"/>
      <c r="AR36" s="585"/>
      <c r="AS36" s="585"/>
      <c r="AT36" s="585"/>
      <c r="AU36" s="585"/>
      <c r="AV36" s="585"/>
      <c r="AW36" s="585"/>
      <c r="AX36" s="585"/>
      <c r="AY36" s="585"/>
      <c r="AZ36" s="585"/>
      <c r="BA36" s="585"/>
      <c r="BB36" s="585"/>
      <c r="BC36" s="585"/>
      <c r="BD36" s="585"/>
      <c r="BE36" s="585"/>
      <c r="BF36" s="585"/>
      <c r="BG36" s="585"/>
      <c r="BH36" s="585"/>
      <c r="BI36" s="585"/>
      <c r="BJ36" s="585"/>
      <c r="BK36" s="585"/>
      <c r="BL36" s="585"/>
      <c r="BM36" s="585"/>
      <c r="BN36" s="585"/>
      <c r="BO36" s="585"/>
      <c r="BP36" s="585"/>
      <c r="BQ36" s="585"/>
      <c r="BR36" s="585"/>
      <c r="BS36" s="585"/>
      <c r="BT36" s="585"/>
      <c r="BU36" s="585"/>
      <c r="BV36" s="585"/>
      <c r="BW36" s="585"/>
      <c r="BX36" s="585"/>
      <c r="BY36" s="585"/>
      <c r="BZ36" s="585"/>
      <c r="CA36" s="585"/>
      <c r="CB36" s="585"/>
      <c r="CC36" s="585"/>
      <c r="CD36" s="585"/>
      <c r="CE36" s="585"/>
      <c r="CF36" s="585"/>
      <c r="CG36" s="585"/>
      <c r="CH36" s="585"/>
      <c r="CI36" s="585"/>
      <c r="CJ36" s="585"/>
      <c r="CK36" s="585"/>
      <c r="CL36" s="585"/>
      <c r="CM36" s="585"/>
      <c r="CN36" s="509" t="s">
        <v>173</v>
      </c>
      <c r="CO36" s="505"/>
      <c r="CP36" s="505"/>
      <c r="CQ36" s="505"/>
      <c r="CR36" s="505"/>
      <c r="CS36" s="505"/>
      <c r="CT36" s="505"/>
      <c r="CU36" s="506"/>
      <c r="CV36" s="510" t="s">
        <v>21</v>
      </c>
      <c r="CW36" s="505"/>
      <c r="CX36" s="505"/>
      <c r="CY36" s="505"/>
      <c r="CZ36" s="505"/>
      <c r="DA36" s="505"/>
      <c r="DB36" s="505"/>
      <c r="DC36" s="505"/>
      <c r="DD36" s="505"/>
      <c r="DE36" s="506"/>
      <c r="DF36" s="294"/>
      <c r="DG36" s="517">
        <f>DG37+DG39+DG40</f>
        <v>0</v>
      </c>
      <c r="DH36" s="518"/>
      <c r="DI36" s="518"/>
      <c r="DJ36" s="518"/>
      <c r="DK36" s="518"/>
      <c r="DL36" s="518"/>
      <c r="DM36" s="518"/>
      <c r="DN36" s="518"/>
      <c r="DO36" s="518"/>
      <c r="DP36" s="518"/>
      <c r="DQ36" s="518"/>
      <c r="DR36" s="518"/>
      <c r="DS36" s="519"/>
      <c r="DT36" s="517">
        <f>DT37+DT39+DT40</f>
        <v>0</v>
      </c>
      <c r="DU36" s="518"/>
      <c r="DV36" s="518"/>
      <c r="DW36" s="518"/>
      <c r="DX36" s="518"/>
      <c r="DY36" s="518"/>
      <c r="DZ36" s="518"/>
      <c r="EA36" s="518"/>
      <c r="EB36" s="518"/>
      <c r="EC36" s="518"/>
      <c r="ED36" s="518"/>
      <c r="EE36" s="518"/>
      <c r="EF36" s="519"/>
      <c r="EG36" s="517">
        <f>EG37+EG39+EG40</f>
        <v>0</v>
      </c>
      <c r="EH36" s="518"/>
      <c r="EI36" s="518"/>
      <c r="EJ36" s="518"/>
      <c r="EK36" s="518"/>
      <c r="EL36" s="518"/>
      <c r="EM36" s="518"/>
      <c r="EN36" s="518"/>
      <c r="EO36" s="518"/>
      <c r="EP36" s="518"/>
      <c r="EQ36" s="518"/>
      <c r="ER36" s="518"/>
      <c r="ES36" s="519"/>
      <c r="ET36" s="517">
        <f>ET37+ET39+ET40</f>
        <v>0</v>
      </c>
      <c r="EU36" s="518"/>
      <c r="EV36" s="518"/>
      <c r="EW36" s="518"/>
      <c r="EX36" s="518"/>
      <c r="EY36" s="518"/>
      <c r="EZ36" s="518"/>
      <c r="FA36" s="518"/>
      <c r="FB36" s="518"/>
      <c r="FC36" s="518"/>
      <c r="FD36" s="518"/>
      <c r="FE36" s="518"/>
      <c r="FF36" s="519"/>
    </row>
    <row r="37" spans="1:165" x14ac:dyDescent="0.2">
      <c r="A37" s="586"/>
      <c r="B37" s="586"/>
      <c r="C37" s="586"/>
      <c r="D37" s="586"/>
      <c r="E37" s="586"/>
      <c r="F37" s="586"/>
      <c r="G37" s="586"/>
      <c r="H37" s="587"/>
      <c r="I37" s="590" t="s">
        <v>174</v>
      </c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91"/>
      <c r="AS37" s="591"/>
      <c r="AT37" s="591"/>
      <c r="AU37" s="591"/>
      <c r="AV37" s="591"/>
      <c r="AW37" s="591"/>
      <c r="AX37" s="591"/>
      <c r="AY37" s="591"/>
      <c r="AZ37" s="591"/>
      <c r="BA37" s="591"/>
      <c r="BB37" s="591"/>
      <c r="BC37" s="591"/>
      <c r="BD37" s="591"/>
      <c r="BE37" s="591"/>
      <c r="BF37" s="591"/>
      <c r="BG37" s="591"/>
      <c r="BH37" s="591"/>
      <c r="BI37" s="591"/>
      <c r="BJ37" s="591"/>
      <c r="BK37" s="591"/>
      <c r="BL37" s="591"/>
      <c r="BM37" s="591"/>
      <c r="BN37" s="591"/>
      <c r="BO37" s="591"/>
      <c r="BP37" s="591"/>
      <c r="BQ37" s="591"/>
      <c r="BR37" s="591"/>
      <c r="BS37" s="591"/>
      <c r="BT37" s="591"/>
      <c r="BU37" s="591"/>
      <c r="BV37" s="591"/>
      <c r="BW37" s="591"/>
      <c r="BX37" s="591"/>
      <c r="BY37" s="591"/>
      <c r="BZ37" s="591"/>
      <c r="CA37" s="591"/>
      <c r="CB37" s="591"/>
      <c r="CC37" s="591"/>
      <c r="CD37" s="591"/>
      <c r="CE37" s="591"/>
      <c r="CF37" s="591"/>
      <c r="CG37" s="591"/>
      <c r="CH37" s="591"/>
      <c r="CI37" s="591"/>
      <c r="CJ37" s="591"/>
      <c r="CK37" s="591"/>
      <c r="CL37" s="591"/>
      <c r="CM37" s="592"/>
      <c r="CN37" s="593" t="s">
        <v>175</v>
      </c>
      <c r="CO37" s="586"/>
      <c r="CP37" s="586"/>
      <c r="CQ37" s="586"/>
      <c r="CR37" s="586"/>
      <c r="CS37" s="586"/>
      <c r="CT37" s="586"/>
      <c r="CU37" s="587"/>
      <c r="CV37" s="595"/>
      <c r="CW37" s="586"/>
      <c r="CX37" s="586"/>
      <c r="CY37" s="586"/>
      <c r="CZ37" s="586"/>
      <c r="DA37" s="586"/>
      <c r="DB37" s="586"/>
      <c r="DC37" s="586"/>
      <c r="DD37" s="586"/>
      <c r="DE37" s="587"/>
      <c r="DF37" s="296"/>
      <c r="DG37" s="597"/>
      <c r="DH37" s="598"/>
      <c r="DI37" s="598"/>
      <c r="DJ37" s="598"/>
      <c r="DK37" s="598"/>
      <c r="DL37" s="598"/>
      <c r="DM37" s="598"/>
      <c r="DN37" s="598"/>
      <c r="DO37" s="598"/>
      <c r="DP37" s="598"/>
      <c r="DQ37" s="598"/>
      <c r="DR37" s="598"/>
      <c r="DS37" s="599"/>
      <c r="DT37" s="597"/>
      <c r="DU37" s="598"/>
      <c r="DV37" s="598"/>
      <c r="DW37" s="598"/>
      <c r="DX37" s="598"/>
      <c r="DY37" s="598"/>
      <c r="DZ37" s="598"/>
      <c r="EA37" s="598"/>
      <c r="EB37" s="598"/>
      <c r="EC37" s="598"/>
      <c r="ED37" s="598"/>
      <c r="EE37" s="598"/>
      <c r="EF37" s="599"/>
      <c r="EG37" s="597"/>
      <c r="EH37" s="598"/>
      <c r="EI37" s="598"/>
      <c r="EJ37" s="598"/>
      <c r="EK37" s="598"/>
      <c r="EL37" s="598"/>
      <c r="EM37" s="598"/>
      <c r="EN37" s="598"/>
      <c r="EO37" s="598"/>
      <c r="EP37" s="598"/>
      <c r="EQ37" s="598"/>
      <c r="ER37" s="598"/>
      <c r="ES37" s="599"/>
      <c r="ET37" s="597"/>
      <c r="EU37" s="598"/>
      <c r="EV37" s="598"/>
      <c r="EW37" s="598"/>
      <c r="EX37" s="598"/>
      <c r="EY37" s="598"/>
      <c r="EZ37" s="598"/>
      <c r="FA37" s="598"/>
      <c r="FB37" s="598"/>
      <c r="FC37" s="598"/>
      <c r="FD37" s="598"/>
      <c r="FE37" s="598"/>
      <c r="FF37" s="603"/>
    </row>
    <row r="38" spans="1:165" x14ac:dyDescent="0.2">
      <c r="A38" s="588"/>
      <c r="B38" s="588"/>
      <c r="C38" s="588"/>
      <c r="D38" s="588"/>
      <c r="E38" s="588"/>
      <c r="F38" s="588"/>
      <c r="G38" s="588"/>
      <c r="H38" s="589"/>
      <c r="I38" s="605"/>
      <c r="J38" s="606"/>
      <c r="K38" s="606"/>
      <c r="L38" s="606"/>
      <c r="M38" s="606"/>
      <c r="N38" s="606"/>
      <c r="O38" s="606"/>
      <c r="P38" s="606"/>
      <c r="Q38" s="606"/>
      <c r="R38" s="606"/>
      <c r="S38" s="606"/>
      <c r="T38" s="606"/>
      <c r="U38" s="606"/>
      <c r="V38" s="606"/>
      <c r="W38" s="606"/>
      <c r="X38" s="606"/>
      <c r="Y38" s="606"/>
      <c r="Z38" s="606"/>
      <c r="AA38" s="606"/>
      <c r="AB38" s="606"/>
      <c r="AC38" s="606"/>
      <c r="AD38" s="606"/>
      <c r="AE38" s="606"/>
      <c r="AF38" s="606"/>
      <c r="AG38" s="606"/>
      <c r="AH38" s="606"/>
      <c r="AI38" s="606"/>
      <c r="AJ38" s="606"/>
      <c r="AK38" s="606"/>
      <c r="AL38" s="606"/>
      <c r="AM38" s="606"/>
      <c r="AN38" s="606"/>
      <c r="AO38" s="606"/>
      <c r="AP38" s="606"/>
      <c r="AQ38" s="606"/>
      <c r="AR38" s="606"/>
      <c r="AS38" s="606"/>
      <c r="AT38" s="606"/>
      <c r="AU38" s="606"/>
      <c r="AV38" s="606"/>
      <c r="AW38" s="606"/>
      <c r="AX38" s="606"/>
      <c r="AY38" s="606"/>
      <c r="AZ38" s="606"/>
      <c r="BA38" s="606"/>
      <c r="BB38" s="606"/>
      <c r="BC38" s="606"/>
      <c r="BD38" s="606"/>
      <c r="BE38" s="606"/>
      <c r="BF38" s="606"/>
      <c r="BG38" s="606"/>
      <c r="BH38" s="606"/>
      <c r="BI38" s="606"/>
      <c r="BJ38" s="606"/>
      <c r="BK38" s="606"/>
      <c r="BL38" s="606"/>
      <c r="BM38" s="606"/>
      <c r="BN38" s="606"/>
      <c r="BO38" s="606"/>
      <c r="BP38" s="606"/>
      <c r="BQ38" s="606"/>
      <c r="BR38" s="606"/>
      <c r="BS38" s="606"/>
      <c r="BT38" s="606"/>
      <c r="BU38" s="606"/>
      <c r="BV38" s="606"/>
      <c r="BW38" s="606"/>
      <c r="BX38" s="606"/>
      <c r="BY38" s="606"/>
      <c r="BZ38" s="606"/>
      <c r="CA38" s="606"/>
      <c r="CB38" s="606"/>
      <c r="CC38" s="606"/>
      <c r="CD38" s="606"/>
      <c r="CE38" s="606"/>
      <c r="CF38" s="606"/>
      <c r="CG38" s="606"/>
      <c r="CH38" s="606"/>
      <c r="CI38" s="606"/>
      <c r="CJ38" s="606"/>
      <c r="CK38" s="606"/>
      <c r="CL38" s="606"/>
      <c r="CM38" s="606"/>
      <c r="CN38" s="594"/>
      <c r="CO38" s="588"/>
      <c r="CP38" s="588"/>
      <c r="CQ38" s="588"/>
      <c r="CR38" s="588"/>
      <c r="CS38" s="588"/>
      <c r="CT38" s="588"/>
      <c r="CU38" s="589"/>
      <c r="CV38" s="596"/>
      <c r="CW38" s="588"/>
      <c r="CX38" s="588"/>
      <c r="CY38" s="588"/>
      <c r="CZ38" s="588"/>
      <c r="DA38" s="588"/>
      <c r="DB38" s="588"/>
      <c r="DC38" s="588"/>
      <c r="DD38" s="588"/>
      <c r="DE38" s="589"/>
      <c r="DF38" s="297"/>
      <c r="DG38" s="600"/>
      <c r="DH38" s="601"/>
      <c r="DI38" s="601"/>
      <c r="DJ38" s="601"/>
      <c r="DK38" s="601"/>
      <c r="DL38" s="601"/>
      <c r="DM38" s="601"/>
      <c r="DN38" s="601"/>
      <c r="DO38" s="601"/>
      <c r="DP38" s="601"/>
      <c r="DQ38" s="601"/>
      <c r="DR38" s="601"/>
      <c r="DS38" s="602"/>
      <c r="DT38" s="600"/>
      <c r="DU38" s="601"/>
      <c r="DV38" s="601"/>
      <c r="DW38" s="601"/>
      <c r="DX38" s="601"/>
      <c r="DY38" s="601"/>
      <c r="DZ38" s="601"/>
      <c r="EA38" s="601"/>
      <c r="EB38" s="601"/>
      <c r="EC38" s="601"/>
      <c r="ED38" s="601"/>
      <c r="EE38" s="601"/>
      <c r="EF38" s="602"/>
      <c r="EG38" s="600"/>
      <c r="EH38" s="601"/>
      <c r="EI38" s="601"/>
      <c r="EJ38" s="601"/>
      <c r="EK38" s="601"/>
      <c r="EL38" s="601"/>
      <c r="EM38" s="601"/>
      <c r="EN38" s="601"/>
      <c r="EO38" s="601"/>
      <c r="EP38" s="601"/>
      <c r="EQ38" s="601"/>
      <c r="ER38" s="601"/>
      <c r="ES38" s="602"/>
      <c r="ET38" s="600"/>
      <c r="EU38" s="601"/>
      <c r="EV38" s="601"/>
      <c r="EW38" s="601"/>
      <c r="EX38" s="601"/>
      <c r="EY38" s="601"/>
      <c r="EZ38" s="601"/>
      <c r="FA38" s="601"/>
      <c r="FB38" s="601"/>
      <c r="FC38" s="601"/>
      <c r="FD38" s="601"/>
      <c r="FE38" s="601"/>
      <c r="FF38" s="604"/>
    </row>
    <row r="39" spans="1:165" ht="24" customHeight="1" x14ac:dyDescent="0.2">
      <c r="A39" s="505" t="s">
        <v>13</v>
      </c>
      <c r="B39" s="505"/>
      <c r="C39" s="505"/>
      <c r="D39" s="505"/>
      <c r="E39" s="505"/>
      <c r="F39" s="505"/>
      <c r="G39" s="505"/>
      <c r="H39" s="506"/>
      <c r="I39" s="584" t="s">
        <v>176</v>
      </c>
      <c r="J39" s="585"/>
      <c r="K39" s="585"/>
      <c r="L39" s="585"/>
      <c r="M39" s="585"/>
      <c r="N39" s="585"/>
      <c r="O39" s="585"/>
      <c r="P39" s="585"/>
      <c r="Q39" s="585"/>
      <c r="R39" s="585"/>
      <c r="S39" s="585"/>
      <c r="T39" s="585"/>
      <c r="U39" s="585"/>
      <c r="V39" s="585"/>
      <c r="W39" s="585"/>
      <c r="X39" s="585"/>
      <c r="Y39" s="585"/>
      <c r="Z39" s="585"/>
      <c r="AA39" s="585"/>
      <c r="AB39" s="585"/>
      <c r="AC39" s="585"/>
      <c r="AD39" s="585"/>
      <c r="AE39" s="585"/>
      <c r="AF39" s="585"/>
      <c r="AG39" s="585"/>
      <c r="AH39" s="585"/>
      <c r="AI39" s="585"/>
      <c r="AJ39" s="585"/>
      <c r="AK39" s="585"/>
      <c r="AL39" s="585"/>
      <c r="AM39" s="585"/>
      <c r="AN39" s="585"/>
      <c r="AO39" s="585"/>
      <c r="AP39" s="585"/>
      <c r="AQ39" s="585"/>
      <c r="AR39" s="585"/>
      <c r="AS39" s="585"/>
      <c r="AT39" s="585"/>
      <c r="AU39" s="585"/>
      <c r="AV39" s="585"/>
      <c r="AW39" s="585"/>
      <c r="AX39" s="585"/>
      <c r="AY39" s="585"/>
      <c r="AZ39" s="585"/>
      <c r="BA39" s="585"/>
      <c r="BB39" s="585"/>
      <c r="BC39" s="585"/>
      <c r="BD39" s="585"/>
      <c r="BE39" s="585"/>
      <c r="BF39" s="585"/>
      <c r="BG39" s="585"/>
      <c r="BH39" s="585"/>
      <c r="BI39" s="585"/>
      <c r="BJ39" s="585"/>
      <c r="BK39" s="585"/>
      <c r="BL39" s="585"/>
      <c r="BM39" s="585"/>
      <c r="BN39" s="585"/>
      <c r="BO39" s="585"/>
      <c r="BP39" s="585"/>
      <c r="BQ39" s="585"/>
      <c r="BR39" s="585"/>
      <c r="BS39" s="585"/>
      <c r="BT39" s="585"/>
      <c r="BU39" s="585"/>
      <c r="BV39" s="585"/>
      <c r="BW39" s="585"/>
      <c r="BX39" s="585"/>
      <c r="BY39" s="585"/>
      <c r="BZ39" s="585"/>
      <c r="CA39" s="585"/>
      <c r="CB39" s="585"/>
      <c r="CC39" s="585"/>
      <c r="CD39" s="585"/>
      <c r="CE39" s="585"/>
      <c r="CF39" s="585"/>
      <c r="CG39" s="585"/>
      <c r="CH39" s="585"/>
      <c r="CI39" s="585"/>
      <c r="CJ39" s="585"/>
      <c r="CK39" s="585"/>
      <c r="CL39" s="585"/>
      <c r="CM39" s="585"/>
      <c r="CN39" s="509" t="s">
        <v>177</v>
      </c>
      <c r="CO39" s="505"/>
      <c r="CP39" s="505"/>
      <c r="CQ39" s="505"/>
      <c r="CR39" s="505"/>
      <c r="CS39" s="505"/>
      <c r="CT39" s="505"/>
      <c r="CU39" s="506"/>
      <c r="CV39" s="510" t="s">
        <v>21</v>
      </c>
      <c r="CW39" s="505"/>
      <c r="CX39" s="505"/>
      <c r="CY39" s="505"/>
      <c r="CZ39" s="505"/>
      <c r="DA39" s="505"/>
      <c r="DB39" s="505"/>
      <c r="DC39" s="505"/>
      <c r="DD39" s="505"/>
      <c r="DE39" s="506"/>
      <c r="DF39" s="294"/>
      <c r="DG39" s="511"/>
      <c r="DH39" s="512"/>
      <c r="DI39" s="512"/>
      <c r="DJ39" s="512"/>
      <c r="DK39" s="512"/>
      <c r="DL39" s="512"/>
      <c r="DM39" s="512"/>
      <c r="DN39" s="512"/>
      <c r="DO39" s="512"/>
      <c r="DP39" s="512"/>
      <c r="DQ39" s="512"/>
      <c r="DR39" s="512"/>
      <c r="DS39" s="513"/>
      <c r="DT39" s="511"/>
      <c r="DU39" s="512"/>
      <c r="DV39" s="512"/>
      <c r="DW39" s="512"/>
      <c r="DX39" s="512"/>
      <c r="DY39" s="512"/>
      <c r="DZ39" s="512"/>
      <c r="EA39" s="512"/>
      <c r="EB39" s="512"/>
      <c r="EC39" s="512"/>
      <c r="ED39" s="512"/>
      <c r="EE39" s="512"/>
      <c r="EF39" s="513"/>
      <c r="EG39" s="511"/>
      <c r="EH39" s="512"/>
      <c r="EI39" s="512"/>
      <c r="EJ39" s="512"/>
      <c r="EK39" s="512"/>
      <c r="EL39" s="512"/>
      <c r="EM39" s="512"/>
      <c r="EN39" s="512"/>
      <c r="EO39" s="512"/>
      <c r="EP39" s="512"/>
      <c r="EQ39" s="512"/>
      <c r="ER39" s="512"/>
      <c r="ES39" s="513"/>
      <c r="ET39" s="511"/>
      <c r="EU39" s="512"/>
      <c r="EV39" s="512"/>
      <c r="EW39" s="512"/>
      <c r="EX39" s="512"/>
      <c r="EY39" s="512"/>
      <c r="EZ39" s="512"/>
      <c r="FA39" s="512"/>
      <c r="FB39" s="512"/>
      <c r="FC39" s="512"/>
      <c r="FD39" s="512"/>
      <c r="FE39" s="512"/>
      <c r="FF39" s="583"/>
    </row>
    <row r="40" spans="1:165" x14ac:dyDescent="0.2">
      <c r="A40" s="586"/>
      <c r="B40" s="586"/>
      <c r="C40" s="586"/>
      <c r="D40" s="586"/>
      <c r="E40" s="586"/>
      <c r="F40" s="586"/>
      <c r="G40" s="586"/>
      <c r="H40" s="587"/>
      <c r="I40" s="590" t="s">
        <v>174</v>
      </c>
      <c r="J40" s="591"/>
      <c r="K40" s="591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591"/>
      <c r="Y40" s="591"/>
      <c r="Z40" s="591"/>
      <c r="AA40" s="591"/>
      <c r="AB40" s="591"/>
      <c r="AC40" s="591"/>
      <c r="AD40" s="591"/>
      <c r="AE40" s="591"/>
      <c r="AF40" s="591"/>
      <c r="AG40" s="591"/>
      <c r="AH40" s="591"/>
      <c r="AI40" s="591"/>
      <c r="AJ40" s="591"/>
      <c r="AK40" s="591"/>
      <c r="AL40" s="591"/>
      <c r="AM40" s="591"/>
      <c r="AN40" s="591"/>
      <c r="AO40" s="591"/>
      <c r="AP40" s="591"/>
      <c r="AQ40" s="591"/>
      <c r="AR40" s="591"/>
      <c r="AS40" s="591"/>
      <c r="AT40" s="591"/>
      <c r="AU40" s="591"/>
      <c r="AV40" s="591"/>
      <c r="AW40" s="591"/>
      <c r="AX40" s="591"/>
      <c r="AY40" s="591"/>
      <c r="AZ40" s="591"/>
      <c r="BA40" s="591"/>
      <c r="BB40" s="591"/>
      <c r="BC40" s="591"/>
      <c r="BD40" s="591"/>
      <c r="BE40" s="591"/>
      <c r="BF40" s="591"/>
      <c r="BG40" s="591"/>
      <c r="BH40" s="591"/>
      <c r="BI40" s="591"/>
      <c r="BJ40" s="591"/>
      <c r="BK40" s="591"/>
      <c r="BL40" s="591"/>
      <c r="BM40" s="591"/>
      <c r="BN40" s="591"/>
      <c r="BO40" s="591"/>
      <c r="BP40" s="591"/>
      <c r="BQ40" s="591"/>
      <c r="BR40" s="591"/>
      <c r="BS40" s="591"/>
      <c r="BT40" s="591"/>
      <c r="BU40" s="591"/>
      <c r="BV40" s="591"/>
      <c r="BW40" s="591"/>
      <c r="BX40" s="591"/>
      <c r="BY40" s="591"/>
      <c r="BZ40" s="591"/>
      <c r="CA40" s="591"/>
      <c r="CB40" s="591"/>
      <c r="CC40" s="591"/>
      <c r="CD40" s="591"/>
      <c r="CE40" s="591"/>
      <c r="CF40" s="591"/>
      <c r="CG40" s="591"/>
      <c r="CH40" s="591"/>
      <c r="CI40" s="591"/>
      <c r="CJ40" s="591"/>
      <c r="CK40" s="591"/>
      <c r="CL40" s="591"/>
      <c r="CM40" s="592"/>
      <c r="CN40" s="593" t="s">
        <v>178</v>
      </c>
      <c r="CO40" s="586"/>
      <c r="CP40" s="586"/>
      <c r="CQ40" s="586"/>
      <c r="CR40" s="586"/>
      <c r="CS40" s="586"/>
      <c r="CT40" s="586"/>
      <c r="CU40" s="587"/>
      <c r="CV40" s="595"/>
      <c r="CW40" s="586"/>
      <c r="CX40" s="586"/>
      <c r="CY40" s="586"/>
      <c r="CZ40" s="586"/>
      <c r="DA40" s="586"/>
      <c r="DB40" s="586"/>
      <c r="DC40" s="586"/>
      <c r="DD40" s="586"/>
      <c r="DE40" s="587"/>
      <c r="DF40" s="296"/>
      <c r="DG40" s="597"/>
      <c r="DH40" s="598"/>
      <c r="DI40" s="598"/>
      <c r="DJ40" s="598"/>
      <c r="DK40" s="598"/>
      <c r="DL40" s="598"/>
      <c r="DM40" s="598"/>
      <c r="DN40" s="598"/>
      <c r="DO40" s="598"/>
      <c r="DP40" s="598"/>
      <c r="DQ40" s="598"/>
      <c r="DR40" s="598"/>
      <c r="DS40" s="599"/>
      <c r="DT40" s="597"/>
      <c r="DU40" s="598"/>
      <c r="DV40" s="598"/>
      <c r="DW40" s="598"/>
      <c r="DX40" s="598"/>
      <c r="DY40" s="598"/>
      <c r="DZ40" s="598"/>
      <c r="EA40" s="598"/>
      <c r="EB40" s="598"/>
      <c r="EC40" s="598"/>
      <c r="ED40" s="598"/>
      <c r="EE40" s="598"/>
      <c r="EF40" s="599"/>
      <c r="EG40" s="597"/>
      <c r="EH40" s="598"/>
      <c r="EI40" s="598"/>
      <c r="EJ40" s="598"/>
      <c r="EK40" s="598"/>
      <c r="EL40" s="598"/>
      <c r="EM40" s="598"/>
      <c r="EN40" s="598"/>
      <c r="EO40" s="598"/>
      <c r="EP40" s="598"/>
      <c r="EQ40" s="598"/>
      <c r="ER40" s="598"/>
      <c r="ES40" s="599"/>
      <c r="ET40" s="597"/>
      <c r="EU40" s="598"/>
      <c r="EV40" s="598"/>
      <c r="EW40" s="598"/>
      <c r="EX40" s="598"/>
      <c r="EY40" s="598"/>
      <c r="EZ40" s="598"/>
      <c r="FA40" s="598"/>
      <c r="FB40" s="598"/>
      <c r="FC40" s="598"/>
      <c r="FD40" s="598"/>
      <c r="FE40" s="598"/>
      <c r="FF40" s="603"/>
    </row>
    <row r="41" spans="1:165" ht="12" thickBot="1" x14ac:dyDescent="0.25">
      <c r="A41" s="588"/>
      <c r="B41" s="588"/>
      <c r="C41" s="588"/>
      <c r="D41" s="588"/>
      <c r="E41" s="588"/>
      <c r="F41" s="588"/>
      <c r="G41" s="588"/>
      <c r="H41" s="589"/>
      <c r="I41" s="605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  <c r="U41" s="606"/>
      <c r="V41" s="606"/>
      <c r="W41" s="606"/>
      <c r="X41" s="606"/>
      <c r="Y41" s="606"/>
      <c r="Z41" s="606"/>
      <c r="AA41" s="606"/>
      <c r="AB41" s="606"/>
      <c r="AC41" s="606"/>
      <c r="AD41" s="606"/>
      <c r="AE41" s="606"/>
      <c r="AF41" s="606"/>
      <c r="AG41" s="606"/>
      <c r="AH41" s="606"/>
      <c r="AI41" s="606"/>
      <c r="AJ41" s="606"/>
      <c r="AK41" s="606"/>
      <c r="AL41" s="606"/>
      <c r="AM41" s="606"/>
      <c r="AN41" s="606"/>
      <c r="AO41" s="606"/>
      <c r="AP41" s="606"/>
      <c r="AQ41" s="606"/>
      <c r="AR41" s="606"/>
      <c r="AS41" s="606"/>
      <c r="AT41" s="606"/>
      <c r="AU41" s="606"/>
      <c r="AV41" s="606"/>
      <c r="AW41" s="606"/>
      <c r="AX41" s="606"/>
      <c r="AY41" s="606"/>
      <c r="AZ41" s="606"/>
      <c r="BA41" s="606"/>
      <c r="BB41" s="606"/>
      <c r="BC41" s="606"/>
      <c r="BD41" s="606"/>
      <c r="BE41" s="606"/>
      <c r="BF41" s="606"/>
      <c r="BG41" s="606"/>
      <c r="BH41" s="606"/>
      <c r="BI41" s="606"/>
      <c r="BJ41" s="606"/>
      <c r="BK41" s="606"/>
      <c r="BL41" s="606"/>
      <c r="BM41" s="606"/>
      <c r="BN41" s="606"/>
      <c r="BO41" s="606"/>
      <c r="BP41" s="606"/>
      <c r="BQ41" s="606"/>
      <c r="BR41" s="606"/>
      <c r="BS41" s="606"/>
      <c r="BT41" s="606"/>
      <c r="BU41" s="606"/>
      <c r="BV41" s="606"/>
      <c r="BW41" s="606"/>
      <c r="BX41" s="606"/>
      <c r="BY41" s="606"/>
      <c r="BZ41" s="606"/>
      <c r="CA41" s="606"/>
      <c r="CB41" s="606"/>
      <c r="CC41" s="606"/>
      <c r="CD41" s="606"/>
      <c r="CE41" s="606"/>
      <c r="CF41" s="606"/>
      <c r="CG41" s="606"/>
      <c r="CH41" s="606"/>
      <c r="CI41" s="606"/>
      <c r="CJ41" s="606"/>
      <c r="CK41" s="606"/>
      <c r="CL41" s="606"/>
      <c r="CM41" s="606"/>
      <c r="CN41" s="613"/>
      <c r="CO41" s="614"/>
      <c r="CP41" s="614"/>
      <c r="CQ41" s="614"/>
      <c r="CR41" s="614"/>
      <c r="CS41" s="614"/>
      <c r="CT41" s="614"/>
      <c r="CU41" s="615"/>
      <c r="CV41" s="616"/>
      <c r="CW41" s="614"/>
      <c r="CX41" s="614"/>
      <c r="CY41" s="614"/>
      <c r="CZ41" s="614"/>
      <c r="DA41" s="614"/>
      <c r="DB41" s="614"/>
      <c r="DC41" s="614"/>
      <c r="DD41" s="614"/>
      <c r="DE41" s="615"/>
      <c r="DF41" s="298"/>
      <c r="DG41" s="617"/>
      <c r="DH41" s="618"/>
      <c r="DI41" s="618"/>
      <c r="DJ41" s="618"/>
      <c r="DK41" s="618"/>
      <c r="DL41" s="618"/>
      <c r="DM41" s="618"/>
      <c r="DN41" s="618"/>
      <c r="DO41" s="618"/>
      <c r="DP41" s="618"/>
      <c r="DQ41" s="618"/>
      <c r="DR41" s="618"/>
      <c r="DS41" s="619"/>
      <c r="DT41" s="617"/>
      <c r="DU41" s="618"/>
      <c r="DV41" s="618"/>
      <c r="DW41" s="618"/>
      <c r="DX41" s="618"/>
      <c r="DY41" s="618"/>
      <c r="DZ41" s="618"/>
      <c r="EA41" s="618"/>
      <c r="EB41" s="618"/>
      <c r="EC41" s="618"/>
      <c r="ED41" s="618"/>
      <c r="EE41" s="618"/>
      <c r="EF41" s="619"/>
      <c r="EG41" s="617"/>
      <c r="EH41" s="618"/>
      <c r="EI41" s="618"/>
      <c r="EJ41" s="618"/>
      <c r="EK41" s="618"/>
      <c r="EL41" s="618"/>
      <c r="EM41" s="618"/>
      <c r="EN41" s="618"/>
      <c r="EO41" s="618"/>
      <c r="EP41" s="618"/>
      <c r="EQ41" s="618"/>
      <c r="ER41" s="618"/>
      <c r="ES41" s="619"/>
      <c r="ET41" s="617"/>
      <c r="EU41" s="618"/>
      <c r="EV41" s="618"/>
      <c r="EW41" s="618"/>
      <c r="EX41" s="618"/>
      <c r="EY41" s="618"/>
      <c r="EZ41" s="618"/>
      <c r="FA41" s="618"/>
      <c r="FB41" s="618"/>
      <c r="FC41" s="618"/>
      <c r="FD41" s="618"/>
      <c r="FE41" s="618"/>
      <c r="FF41" s="623"/>
    </row>
    <row r="43" spans="1:165" x14ac:dyDescent="0.2">
      <c r="I43" s="100" t="s">
        <v>179</v>
      </c>
    </row>
    <row r="44" spans="1:165" x14ac:dyDescent="0.2">
      <c r="I44" s="100" t="s">
        <v>180</v>
      </c>
      <c r="AQ44" s="608" t="str">
        <f>'план '!K3</f>
        <v>Директор</v>
      </c>
      <c r="AR44" s="608"/>
      <c r="AS44" s="608"/>
      <c r="AT44" s="608"/>
      <c r="AU44" s="608"/>
      <c r="AV44" s="608"/>
      <c r="AW44" s="608"/>
      <c r="AX44" s="608"/>
      <c r="AY44" s="608"/>
      <c r="AZ44" s="608"/>
      <c r="BA44" s="608"/>
      <c r="BB44" s="608"/>
      <c r="BC44" s="608"/>
      <c r="BD44" s="608"/>
      <c r="BE44" s="608"/>
      <c r="BF44" s="608"/>
      <c r="BG44" s="608"/>
      <c r="BH44" s="608"/>
      <c r="BK44" s="608"/>
      <c r="BL44" s="608"/>
      <c r="BM44" s="608"/>
      <c r="BN44" s="608"/>
      <c r="BO44" s="608"/>
      <c r="BP44" s="608"/>
      <c r="BQ44" s="608"/>
      <c r="BR44" s="608"/>
      <c r="BS44" s="608"/>
      <c r="BT44" s="608"/>
      <c r="BU44" s="608"/>
      <c r="BV44" s="608"/>
      <c r="BY44" s="608" t="str">
        <f>'план '!K7</f>
        <v>Сергеева В.С.</v>
      </c>
      <c r="BZ44" s="608"/>
      <c r="CA44" s="608"/>
      <c r="CB44" s="608"/>
      <c r="CC44" s="608"/>
      <c r="CD44" s="608"/>
      <c r="CE44" s="608"/>
      <c r="CF44" s="608"/>
      <c r="CG44" s="608"/>
      <c r="CH44" s="608"/>
      <c r="CI44" s="608"/>
      <c r="CJ44" s="608"/>
      <c r="CK44" s="608"/>
      <c r="CL44" s="608"/>
      <c r="CM44" s="608"/>
      <c r="CN44" s="608"/>
      <c r="CO44" s="608"/>
      <c r="CP44" s="608"/>
      <c r="CQ44" s="608"/>
      <c r="CR44" s="608"/>
    </row>
    <row r="45" spans="1:165" s="20" customFormat="1" ht="8.25" x14ac:dyDescent="0.15">
      <c r="AQ45" s="611" t="s">
        <v>181</v>
      </c>
      <c r="AR45" s="611"/>
      <c r="AS45" s="611"/>
      <c r="AT45" s="611"/>
      <c r="AU45" s="611"/>
      <c r="AV45" s="611"/>
      <c r="AW45" s="611"/>
      <c r="AX45" s="611"/>
      <c r="AY45" s="611"/>
      <c r="AZ45" s="611"/>
      <c r="BA45" s="611"/>
      <c r="BB45" s="611"/>
      <c r="BC45" s="611"/>
      <c r="BD45" s="611"/>
      <c r="BE45" s="611"/>
      <c r="BF45" s="611"/>
      <c r="BG45" s="611"/>
      <c r="BH45" s="611"/>
      <c r="BK45" s="611" t="s">
        <v>119</v>
      </c>
      <c r="BL45" s="611"/>
      <c r="BM45" s="611"/>
      <c r="BN45" s="611"/>
      <c r="BO45" s="611"/>
      <c r="BP45" s="611"/>
      <c r="BQ45" s="611"/>
      <c r="BR45" s="611"/>
      <c r="BS45" s="611"/>
      <c r="BT45" s="611"/>
      <c r="BU45" s="611"/>
      <c r="BV45" s="611"/>
      <c r="BY45" s="611" t="s">
        <v>120</v>
      </c>
      <c r="BZ45" s="611"/>
      <c r="CA45" s="611"/>
      <c r="CB45" s="611"/>
      <c r="CC45" s="611"/>
      <c r="CD45" s="611"/>
      <c r="CE45" s="611"/>
      <c r="CF45" s="611"/>
      <c r="CG45" s="611"/>
      <c r="CH45" s="611"/>
      <c r="CI45" s="611"/>
      <c r="CJ45" s="611"/>
      <c r="CK45" s="611"/>
      <c r="CL45" s="611"/>
      <c r="CM45" s="611"/>
      <c r="CN45" s="611"/>
      <c r="CO45" s="611"/>
      <c r="CP45" s="611"/>
      <c r="CQ45" s="611"/>
      <c r="CR45" s="611"/>
    </row>
    <row r="46" spans="1:165" s="20" customFormat="1" ht="3" customHeight="1" x14ac:dyDescent="0.15"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</row>
    <row r="47" spans="1:165" x14ac:dyDescent="0.2">
      <c r="I47" s="100" t="s">
        <v>182</v>
      </c>
      <c r="AM47" s="624" t="s">
        <v>430</v>
      </c>
      <c r="AN47" s="624"/>
      <c r="AO47" s="624"/>
      <c r="AP47" s="624"/>
      <c r="AQ47" s="624"/>
      <c r="AR47" s="624"/>
      <c r="AS47" s="624"/>
      <c r="AT47" s="624"/>
      <c r="AU47" s="624"/>
      <c r="AV47" s="624"/>
      <c r="AW47" s="624"/>
      <c r="AX47" s="624"/>
      <c r="AY47" s="624"/>
      <c r="AZ47" s="624"/>
      <c r="BA47" s="624"/>
      <c r="BB47" s="624"/>
      <c r="BC47" s="624"/>
      <c r="BD47" s="624"/>
      <c r="BG47" s="624" t="s">
        <v>431</v>
      </c>
      <c r="BH47" s="624"/>
      <c r="BI47" s="624"/>
      <c r="BJ47" s="624"/>
      <c r="BK47" s="624"/>
      <c r="BL47" s="624"/>
      <c r="BM47" s="624"/>
      <c r="BN47" s="624"/>
      <c r="BO47" s="624"/>
      <c r="BP47" s="624"/>
      <c r="BQ47" s="624"/>
      <c r="BR47" s="624"/>
      <c r="BS47" s="624"/>
      <c r="BT47" s="624"/>
      <c r="BU47" s="624"/>
      <c r="BV47" s="624"/>
      <c r="BW47" s="624"/>
      <c r="BX47" s="624"/>
      <c r="CA47" s="625" t="s">
        <v>432</v>
      </c>
      <c r="CB47" s="625"/>
      <c r="CC47" s="625"/>
      <c r="CD47" s="625"/>
      <c r="CE47" s="625"/>
      <c r="CF47" s="625"/>
      <c r="CG47" s="625"/>
      <c r="CH47" s="625"/>
      <c r="CI47" s="625"/>
      <c r="CJ47" s="625"/>
      <c r="CK47" s="625"/>
      <c r="CL47" s="625"/>
      <c r="CM47" s="625"/>
      <c r="CN47" s="625"/>
      <c r="CO47" s="625"/>
      <c r="CP47" s="625"/>
      <c r="CQ47" s="625"/>
      <c r="CR47" s="625"/>
    </row>
    <row r="48" spans="1:165" s="20" customFormat="1" ht="8.25" x14ac:dyDescent="0.15">
      <c r="AM48" s="611" t="s">
        <v>181</v>
      </c>
      <c r="AN48" s="611"/>
      <c r="AO48" s="611"/>
      <c r="AP48" s="611"/>
      <c r="AQ48" s="611"/>
      <c r="AR48" s="611"/>
      <c r="AS48" s="611"/>
      <c r="AT48" s="611"/>
      <c r="AU48" s="611"/>
      <c r="AV48" s="611"/>
      <c r="AW48" s="611"/>
      <c r="AX48" s="611"/>
      <c r="AY48" s="611"/>
      <c r="AZ48" s="611"/>
      <c r="BA48" s="611"/>
      <c r="BB48" s="611"/>
      <c r="BC48" s="611"/>
      <c r="BD48" s="611"/>
      <c r="BG48" s="611" t="s">
        <v>183</v>
      </c>
      <c r="BH48" s="611"/>
      <c r="BI48" s="611"/>
      <c r="BJ48" s="611"/>
      <c r="BK48" s="611"/>
      <c r="BL48" s="611"/>
      <c r="BM48" s="611"/>
      <c r="BN48" s="611"/>
      <c r="BO48" s="611"/>
      <c r="BP48" s="611"/>
      <c r="BQ48" s="611"/>
      <c r="BR48" s="611"/>
      <c r="BS48" s="611"/>
      <c r="BT48" s="611"/>
      <c r="BU48" s="611"/>
      <c r="BV48" s="611"/>
      <c r="BW48" s="611"/>
      <c r="BX48" s="611"/>
      <c r="CA48" s="611" t="s">
        <v>184</v>
      </c>
      <c r="CB48" s="611"/>
      <c r="CC48" s="611"/>
      <c r="CD48" s="611"/>
      <c r="CE48" s="611"/>
      <c r="CF48" s="611"/>
      <c r="CG48" s="611"/>
      <c r="CH48" s="611"/>
      <c r="CI48" s="611"/>
      <c r="CJ48" s="611"/>
      <c r="CK48" s="611"/>
      <c r="CL48" s="611"/>
      <c r="CM48" s="611"/>
      <c r="CN48" s="611"/>
      <c r="CO48" s="611"/>
      <c r="CP48" s="611"/>
      <c r="CQ48" s="611"/>
      <c r="CR48" s="611"/>
    </row>
    <row r="49" spans="1:162" s="20" customFormat="1" ht="3" customHeight="1" x14ac:dyDescent="0.15"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</row>
    <row r="50" spans="1:162" x14ac:dyDescent="0.2">
      <c r="I50" s="620" t="s">
        <v>121</v>
      </c>
      <c r="J50" s="620"/>
      <c r="K50" s="588" t="s">
        <v>433</v>
      </c>
      <c r="L50" s="588"/>
      <c r="M50" s="588"/>
      <c r="N50" s="621" t="s">
        <v>121</v>
      </c>
      <c r="O50" s="621"/>
      <c r="Q50" s="588" t="s">
        <v>434</v>
      </c>
      <c r="R50" s="588"/>
      <c r="S50" s="588"/>
      <c r="T50" s="588"/>
      <c r="U50" s="588"/>
      <c r="V50" s="588"/>
      <c r="W50" s="588"/>
      <c r="X50" s="588"/>
      <c r="Y50" s="588"/>
      <c r="Z50" s="588"/>
      <c r="AA50" s="588"/>
      <c r="AB50" s="588"/>
      <c r="AC50" s="588"/>
      <c r="AD50" s="588"/>
      <c r="AE50" s="588"/>
      <c r="AF50" s="620">
        <v>20</v>
      </c>
      <c r="AG50" s="620"/>
      <c r="AH50" s="620"/>
      <c r="AI50" s="622" t="s">
        <v>199</v>
      </c>
      <c r="AJ50" s="622"/>
      <c r="AK50" s="622"/>
      <c r="AL50" s="100" t="s">
        <v>6</v>
      </c>
    </row>
    <row r="51" spans="1:162" ht="12" thickBot="1" x14ac:dyDescent="0.25"/>
    <row r="52" spans="1:162" ht="3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3"/>
    </row>
    <row r="53" spans="1:162" x14ac:dyDescent="0.2">
      <c r="A53" s="24" t="s">
        <v>185</v>
      </c>
      <c r="CM53" s="25"/>
    </row>
    <row r="54" spans="1:162" x14ac:dyDescent="0.2">
      <c r="A54" s="607"/>
      <c r="B54" s="608"/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  <c r="O54" s="608"/>
      <c r="P54" s="608"/>
      <c r="Q54" s="608"/>
      <c r="R54" s="608"/>
      <c r="S54" s="608"/>
      <c r="T54" s="608"/>
      <c r="U54" s="608"/>
      <c r="V54" s="608"/>
      <c r="W54" s="608"/>
      <c r="X54" s="608"/>
      <c r="Y54" s="608"/>
      <c r="Z54" s="608"/>
      <c r="AA54" s="608"/>
      <c r="AB54" s="608"/>
      <c r="AC54" s="608"/>
      <c r="AD54" s="608"/>
      <c r="AE54" s="608"/>
      <c r="AF54" s="608"/>
      <c r="AG54" s="608"/>
      <c r="AH54" s="608"/>
      <c r="AI54" s="608"/>
      <c r="AJ54" s="608"/>
      <c r="AK54" s="608"/>
      <c r="AL54" s="608"/>
      <c r="AM54" s="608"/>
      <c r="AN54" s="608"/>
      <c r="AO54" s="608"/>
      <c r="AP54" s="608"/>
      <c r="AQ54" s="608"/>
      <c r="AR54" s="608"/>
      <c r="AS54" s="608"/>
      <c r="AT54" s="608"/>
      <c r="AU54" s="608"/>
      <c r="AV54" s="608"/>
      <c r="AW54" s="608"/>
      <c r="AX54" s="608"/>
      <c r="AY54" s="608"/>
      <c r="AZ54" s="608"/>
      <c r="BA54" s="608"/>
      <c r="BB54" s="608"/>
      <c r="BC54" s="608"/>
      <c r="BD54" s="608"/>
      <c r="BE54" s="608"/>
      <c r="BF54" s="608"/>
      <c r="BG54" s="608"/>
      <c r="BH54" s="608"/>
      <c r="BI54" s="608"/>
      <c r="BJ54" s="608"/>
      <c r="BK54" s="608"/>
      <c r="BL54" s="608"/>
      <c r="BM54" s="608"/>
      <c r="BN54" s="608"/>
      <c r="BO54" s="608"/>
      <c r="BP54" s="608"/>
      <c r="BQ54" s="608"/>
      <c r="BR54" s="608"/>
      <c r="BS54" s="608"/>
      <c r="BT54" s="608"/>
      <c r="BU54" s="608"/>
      <c r="BV54" s="608"/>
      <c r="BW54" s="608"/>
      <c r="BX54" s="608"/>
      <c r="BY54" s="608"/>
      <c r="BZ54" s="608"/>
      <c r="CA54" s="608"/>
      <c r="CB54" s="608"/>
      <c r="CC54" s="608"/>
      <c r="CD54" s="608"/>
      <c r="CE54" s="608"/>
      <c r="CF54" s="608"/>
      <c r="CG54" s="608"/>
      <c r="CH54" s="608"/>
      <c r="CI54" s="608"/>
      <c r="CJ54" s="608"/>
      <c r="CK54" s="608"/>
      <c r="CL54" s="608"/>
      <c r="CM54" s="609"/>
    </row>
    <row r="55" spans="1:162" s="20" customFormat="1" ht="8.25" x14ac:dyDescent="0.15">
      <c r="A55" s="610" t="s">
        <v>186</v>
      </c>
      <c r="B55" s="611"/>
      <c r="C55" s="611"/>
      <c r="D55" s="611"/>
      <c r="E55" s="611"/>
      <c r="F55" s="611"/>
      <c r="G55" s="611"/>
      <c r="H55" s="611"/>
      <c r="I55" s="611"/>
      <c r="J55" s="611"/>
      <c r="K55" s="611"/>
      <c r="L55" s="611"/>
      <c r="M55" s="611"/>
      <c r="N55" s="611"/>
      <c r="O55" s="611"/>
      <c r="P55" s="611"/>
      <c r="Q55" s="611"/>
      <c r="R55" s="611"/>
      <c r="S55" s="611"/>
      <c r="T55" s="611"/>
      <c r="U55" s="611"/>
      <c r="V55" s="611"/>
      <c r="W55" s="611"/>
      <c r="X55" s="611"/>
      <c r="Y55" s="611"/>
      <c r="Z55" s="611"/>
      <c r="AA55" s="611"/>
      <c r="AB55" s="611"/>
      <c r="AC55" s="611"/>
      <c r="AD55" s="611"/>
      <c r="AE55" s="611"/>
      <c r="AF55" s="611"/>
      <c r="AG55" s="611"/>
      <c r="AH55" s="611"/>
      <c r="AI55" s="611"/>
      <c r="AJ55" s="611"/>
      <c r="AK55" s="611"/>
      <c r="AL55" s="611"/>
      <c r="AM55" s="611"/>
      <c r="AN55" s="611"/>
      <c r="AO55" s="611"/>
      <c r="AP55" s="611"/>
      <c r="AQ55" s="611"/>
      <c r="AR55" s="611"/>
      <c r="AS55" s="611"/>
      <c r="AT55" s="611"/>
      <c r="AU55" s="611"/>
      <c r="AV55" s="611"/>
      <c r="AW55" s="611"/>
      <c r="AX55" s="611"/>
      <c r="AY55" s="611"/>
      <c r="AZ55" s="611"/>
      <c r="BA55" s="611"/>
      <c r="BB55" s="611"/>
      <c r="BC55" s="611"/>
      <c r="BD55" s="611"/>
      <c r="BE55" s="611"/>
      <c r="BF55" s="611"/>
      <c r="BG55" s="611"/>
      <c r="BH55" s="611"/>
      <c r="BI55" s="611"/>
      <c r="BJ55" s="611"/>
      <c r="BK55" s="611"/>
      <c r="BL55" s="611"/>
      <c r="BM55" s="611"/>
      <c r="BN55" s="611"/>
      <c r="BO55" s="611"/>
      <c r="BP55" s="611"/>
      <c r="BQ55" s="611"/>
      <c r="BR55" s="611"/>
      <c r="BS55" s="611"/>
      <c r="BT55" s="611"/>
      <c r="BU55" s="611"/>
      <c r="BV55" s="611"/>
      <c r="BW55" s="611"/>
      <c r="BX55" s="611"/>
      <c r="BY55" s="611"/>
      <c r="BZ55" s="611"/>
      <c r="CA55" s="611"/>
      <c r="CB55" s="611"/>
      <c r="CC55" s="611"/>
      <c r="CD55" s="611"/>
      <c r="CE55" s="611"/>
      <c r="CF55" s="611"/>
      <c r="CG55" s="611"/>
      <c r="CH55" s="611"/>
      <c r="CI55" s="611"/>
      <c r="CJ55" s="611"/>
      <c r="CK55" s="611"/>
      <c r="CL55" s="611"/>
      <c r="CM55" s="612"/>
    </row>
    <row r="56" spans="1:162" s="20" customFormat="1" ht="6" customHeight="1" x14ac:dyDescent="0.15">
      <c r="A56" s="26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7"/>
    </row>
    <row r="57" spans="1:162" x14ac:dyDescent="0.2">
      <c r="A57" s="607"/>
      <c r="B57" s="608"/>
      <c r="C57" s="608"/>
      <c r="D57" s="608"/>
      <c r="E57" s="608"/>
      <c r="F57" s="608"/>
      <c r="G57" s="608"/>
      <c r="H57" s="608"/>
      <c r="I57" s="608"/>
      <c r="J57" s="608"/>
      <c r="K57" s="608"/>
      <c r="L57" s="608"/>
      <c r="M57" s="608"/>
      <c r="N57" s="608"/>
      <c r="O57" s="608"/>
      <c r="P57" s="608"/>
      <c r="Q57" s="608"/>
      <c r="R57" s="608"/>
      <c r="S57" s="608"/>
      <c r="T57" s="608"/>
      <c r="U57" s="608"/>
      <c r="V57" s="608"/>
      <c r="W57" s="608"/>
      <c r="X57" s="608"/>
      <c r="Y57" s="608"/>
      <c r="AH57" s="608"/>
      <c r="AI57" s="608"/>
      <c r="AJ57" s="608"/>
      <c r="AK57" s="608"/>
      <c r="AL57" s="608"/>
      <c r="AM57" s="608"/>
      <c r="AN57" s="608"/>
      <c r="AO57" s="608"/>
      <c r="AP57" s="608"/>
      <c r="AQ57" s="608"/>
      <c r="AR57" s="608"/>
      <c r="AS57" s="608"/>
      <c r="AT57" s="608"/>
      <c r="AU57" s="608"/>
      <c r="AV57" s="608"/>
      <c r="AW57" s="608"/>
      <c r="AX57" s="608"/>
      <c r="AY57" s="608"/>
      <c r="AZ57" s="608"/>
      <c r="BA57" s="608"/>
      <c r="BB57" s="608"/>
      <c r="BC57" s="608"/>
      <c r="BD57" s="608"/>
      <c r="BE57" s="608"/>
      <c r="BF57" s="608"/>
      <c r="BG57" s="608"/>
      <c r="BH57" s="608"/>
      <c r="BI57" s="608"/>
      <c r="BJ57" s="608"/>
      <c r="BK57" s="608"/>
      <c r="BL57" s="608"/>
      <c r="BM57" s="608"/>
      <c r="BN57" s="608"/>
      <c r="BO57" s="608"/>
      <c r="BP57" s="608"/>
      <c r="BQ57" s="608"/>
      <c r="BR57" s="608"/>
      <c r="BS57" s="608"/>
      <c r="BT57" s="608"/>
      <c r="BU57" s="608"/>
      <c r="BV57" s="608"/>
      <c r="BW57" s="608"/>
      <c r="BX57" s="608"/>
      <c r="BY57" s="608"/>
      <c r="BZ57" s="608"/>
      <c r="CA57" s="608"/>
      <c r="CB57" s="608"/>
      <c r="CC57" s="608"/>
      <c r="CD57" s="608"/>
      <c r="CE57" s="608"/>
      <c r="CF57" s="608"/>
      <c r="CG57" s="608"/>
      <c r="CH57" s="608"/>
      <c r="CI57" s="608"/>
      <c r="CJ57" s="608"/>
      <c r="CK57" s="608"/>
      <c r="CL57" s="608"/>
      <c r="CM57" s="609"/>
    </row>
    <row r="58" spans="1:162" s="20" customFormat="1" ht="8.25" x14ac:dyDescent="0.15">
      <c r="A58" s="610" t="s">
        <v>119</v>
      </c>
      <c r="B58" s="611"/>
      <c r="C58" s="611"/>
      <c r="D58" s="611"/>
      <c r="E58" s="611"/>
      <c r="F58" s="611"/>
      <c r="G58" s="611"/>
      <c r="H58" s="611"/>
      <c r="I58" s="611"/>
      <c r="J58" s="611"/>
      <c r="K58" s="611"/>
      <c r="L58" s="611"/>
      <c r="M58" s="611"/>
      <c r="N58" s="611"/>
      <c r="O58" s="611"/>
      <c r="P58" s="611"/>
      <c r="Q58" s="611"/>
      <c r="R58" s="611"/>
      <c r="S58" s="611"/>
      <c r="T58" s="611"/>
      <c r="U58" s="611"/>
      <c r="V58" s="611"/>
      <c r="W58" s="611"/>
      <c r="X58" s="611"/>
      <c r="Y58" s="611"/>
      <c r="AH58" s="611" t="s">
        <v>120</v>
      </c>
      <c r="AI58" s="611"/>
      <c r="AJ58" s="611"/>
      <c r="AK58" s="611"/>
      <c r="AL58" s="611"/>
      <c r="AM58" s="611"/>
      <c r="AN58" s="611"/>
      <c r="AO58" s="611"/>
      <c r="AP58" s="611"/>
      <c r="AQ58" s="611"/>
      <c r="AR58" s="611"/>
      <c r="AS58" s="611"/>
      <c r="AT58" s="611"/>
      <c r="AU58" s="611"/>
      <c r="AV58" s="611"/>
      <c r="AW58" s="611"/>
      <c r="AX58" s="611"/>
      <c r="AY58" s="611"/>
      <c r="AZ58" s="611"/>
      <c r="BA58" s="611"/>
      <c r="BB58" s="611"/>
      <c r="BC58" s="611"/>
      <c r="BD58" s="611"/>
      <c r="BE58" s="611"/>
      <c r="BF58" s="611"/>
      <c r="BG58" s="611"/>
      <c r="BH58" s="611"/>
      <c r="BI58" s="611"/>
      <c r="BJ58" s="611"/>
      <c r="BK58" s="611"/>
      <c r="BL58" s="611"/>
      <c r="BM58" s="611"/>
      <c r="BN58" s="611"/>
      <c r="BO58" s="611"/>
      <c r="BP58" s="611"/>
      <c r="BQ58" s="611"/>
      <c r="BR58" s="611"/>
      <c r="BS58" s="611"/>
      <c r="BT58" s="611"/>
      <c r="BU58" s="611"/>
      <c r="BV58" s="611"/>
      <c r="BW58" s="611"/>
      <c r="BX58" s="611"/>
      <c r="BY58" s="611"/>
      <c r="BZ58" s="611"/>
      <c r="CA58" s="611"/>
      <c r="CB58" s="611"/>
      <c r="CC58" s="611"/>
      <c r="CD58" s="611"/>
      <c r="CE58" s="611"/>
      <c r="CF58" s="611"/>
      <c r="CG58" s="611"/>
      <c r="CH58" s="611"/>
      <c r="CI58" s="611"/>
      <c r="CJ58" s="611"/>
      <c r="CK58" s="611"/>
      <c r="CL58" s="611"/>
      <c r="CM58" s="612"/>
    </row>
    <row r="59" spans="1:162" x14ac:dyDescent="0.2">
      <c r="A59" s="24"/>
      <c r="CM59" s="25"/>
    </row>
    <row r="60" spans="1:162" x14ac:dyDescent="0.2">
      <c r="A60" s="631" t="s">
        <v>121</v>
      </c>
      <c r="B60" s="620"/>
      <c r="C60" s="588"/>
      <c r="D60" s="588"/>
      <c r="E60" s="588"/>
      <c r="F60" s="621" t="s">
        <v>121</v>
      </c>
      <c r="G60" s="621"/>
      <c r="I60" s="588"/>
      <c r="J60" s="588"/>
      <c r="K60" s="588"/>
      <c r="L60" s="588"/>
      <c r="M60" s="588"/>
      <c r="N60" s="588"/>
      <c r="O60" s="588"/>
      <c r="P60" s="588"/>
      <c r="Q60" s="588"/>
      <c r="R60" s="588"/>
      <c r="S60" s="588"/>
      <c r="T60" s="588"/>
      <c r="U60" s="588"/>
      <c r="V60" s="588"/>
      <c r="W60" s="588"/>
      <c r="X60" s="620">
        <v>20</v>
      </c>
      <c r="Y60" s="620"/>
      <c r="Z60" s="620"/>
      <c r="AA60" s="622"/>
      <c r="AB60" s="622"/>
      <c r="AC60" s="622"/>
      <c r="AD60" s="100" t="s">
        <v>6</v>
      </c>
      <c r="CM60" s="25"/>
    </row>
    <row r="61" spans="1:162" ht="3" customHeight="1" thickBot="1" x14ac:dyDescent="0.25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30"/>
    </row>
    <row r="62" spans="1:162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162" s="32" customFormat="1" ht="12" customHeight="1" x14ac:dyDescent="0.2">
      <c r="A63" s="31"/>
    </row>
    <row r="64" spans="1:162" s="32" customFormat="1" ht="40.5" customHeight="1" x14ac:dyDescent="0.2">
      <c r="A64" s="626"/>
      <c r="B64" s="627"/>
      <c r="C64" s="627"/>
      <c r="D64" s="627"/>
      <c r="E64" s="627"/>
      <c r="F64" s="627"/>
      <c r="G64" s="627"/>
      <c r="H64" s="627"/>
      <c r="I64" s="627"/>
      <c r="J64" s="627"/>
      <c r="K64" s="627"/>
      <c r="L64" s="627"/>
      <c r="M64" s="627"/>
      <c r="N64" s="627"/>
      <c r="O64" s="627"/>
      <c r="P64" s="627"/>
      <c r="Q64" s="627"/>
      <c r="R64" s="627"/>
      <c r="S64" s="627"/>
      <c r="T64" s="627"/>
      <c r="U64" s="627"/>
      <c r="V64" s="627"/>
      <c r="W64" s="627"/>
      <c r="X64" s="627"/>
      <c r="Y64" s="627"/>
      <c r="Z64" s="627"/>
      <c r="AA64" s="627"/>
      <c r="AB64" s="627"/>
      <c r="AC64" s="627"/>
      <c r="AD64" s="627"/>
      <c r="AE64" s="627"/>
      <c r="AF64" s="627"/>
      <c r="AG64" s="627"/>
      <c r="AH64" s="627"/>
      <c r="AI64" s="627"/>
      <c r="AJ64" s="627"/>
      <c r="AK64" s="627"/>
      <c r="AL64" s="627"/>
      <c r="AM64" s="627"/>
      <c r="AN64" s="627"/>
      <c r="AO64" s="627"/>
      <c r="AP64" s="627"/>
      <c r="AQ64" s="627"/>
      <c r="AR64" s="627"/>
      <c r="AS64" s="627"/>
      <c r="AT64" s="627"/>
      <c r="AU64" s="627"/>
      <c r="AV64" s="627"/>
      <c r="AW64" s="627"/>
      <c r="AX64" s="627"/>
      <c r="AY64" s="627"/>
      <c r="AZ64" s="627"/>
      <c r="BA64" s="627"/>
      <c r="BB64" s="627"/>
      <c r="BC64" s="627"/>
      <c r="BD64" s="627"/>
      <c r="BE64" s="627"/>
      <c r="BF64" s="627"/>
      <c r="BG64" s="627"/>
      <c r="BH64" s="627"/>
      <c r="BI64" s="627"/>
      <c r="BJ64" s="627"/>
      <c r="BK64" s="627"/>
      <c r="BL64" s="627"/>
      <c r="BM64" s="627"/>
      <c r="BN64" s="627"/>
      <c r="BO64" s="627"/>
      <c r="BP64" s="627"/>
      <c r="BQ64" s="627"/>
      <c r="BR64" s="627"/>
      <c r="BS64" s="627"/>
      <c r="BT64" s="627"/>
      <c r="BU64" s="627"/>
      <c r="BV64" s="627"/>
      <c r="BW64" s="627"/>
      <c r="BX64" s="627"/>
      <c r="BY64" s="627"/>
      <c r="BZ64" s="627"/>
      <c r="CA64" s="627"/>
      <c r="CB64" s="627"/>
      <c r="CC64" s="627"/>
      <c r="CD64" s="627"/>
      <c r="CE64" s="627"/>
      <c r="CF64" s="627"/>
      <c r="CG64" s="627"/>
      <c r="CH64" s="627"/>
      <c r="CI64" s="627"/>
      <c r="CJ64" s="627"/>
      <c r="CK64" s="627"/>
      <c r="CL64" s="627"/>
      <c r="CM64" s="627"/>
      <c r="CN64" s="627"/>
      <c r="CO64" s="627"/>
      <c r="CP64" s="627"/>
      <c r="CQ64" s="627"/>
      <c r="CR64" s="627"/>
      <c r="CS64" s="627"/>
      <c r="CT64" s="627"/>
      <c r="CU64" s="627"/>
      <c r="CV64" s="627"/>
      <c r="CW64" s="627"/>
      <c r="CX64" s="627"/>
      <c r="CY64" s="627"/>
      <c r="CZ64" s="627"/>
      <c r="DA64" s="627"/>
      <c r="DB64" s="627"/>
      <c r="DC64" s="627"/>
      <c r="DD64" s="627"/>
      <c r="DE64" s="627"/>
      <c r="DF64" s="627"/>
      <c r="DG64" s="627"/>
      <c r="DH64" s="627"/>
      <c r="DI64" s="627"/>
      <c r="DJ64" s="627"/>
      <c r="DK64" s="627"/>
      <c r="DL64" s="627"/>
      <c r="DM64" s="627"/>
      <c r="DN64" s="627"/>
      <c r="DO64" s="627"/>
      <c r="DP64" s="627"/>
      <c r="DQ64" s="627"/>
      <c r="DR64" s="627"/>
      <c r="DS64" s="627"/>
      <c r="DT64" s="627"/>
      <c r="DU64" s="627"/>
      <c r="DV64" s="627"/>
      <c r="DW64" s="627"/>
      <c r="DX64" s="627"/>
      <c r="DY64" s="627"/>
      <c r="DZ64" s="627"/>
      <c r="EA64" s="627"/>
      <c r="EB64" s="627"/>
      <c r="EC64" s="627"/>
      <c r="ED64" s="627"/>
      <c r="EE64" s="627"/>
      <c r="EF64" s="627"/>
      <c r="EG64" s="627"/>
      <c r="EH64" s="627"/>
      <c r="EI64" s="627"/>
      <c r="EJ64" s="627"/>
      <c r="EK64" s="627"/>
      <c r="EL64" s="627"/>
      <c r="EM64" s="627"/>
      <c r="EN64" s="627"/>
      <c r="EO64" s="627"/>
      <c r="EP64" s="627"/>
      <c r="EQ64" s="627"/>
      <c r="ER64" s="627"/>
      <c r="ES64" s="627"/>
      <c r="ET64" s="627"/>
      <c r="EU64" s="627"/>
      <c r="EV64" s="627"/>
      <c r="EW64" s="627"/>
      <c r="EX64" s="627"/>
      <c r="EY64" s="627"/>
      <c r="EZ64" s="627"/>
      <c r="FA64" s="627"/>
      <c r="FB64" s="627"/>
      <c r="FC64" s="627"/>
      <c r="FD64" s="627"/>
      <c r="FE64" s="627"/>
      <c r="FF64" s="627"/>
    </row>
    <row r="65" spans="1:162" s="32" customFormat="1" ht="21" customHeight="1" x14ac:dyDescent="0.2">
      <c r="A65" s="628"/>
      <c r="B65" s="628"/>
      <c r="C65" s="628"/>
      <c r="D65" s="628"/>
      <c r="E65" s="628"/>
      <c r="F65" s="628"/>
      <c r="G65" s="628"/>
      <c r="H65" s="628"/>
      <c r="I65" s="628"/>
      <c r="J65" s="628"/>
      <c r="K65" s="628"/>
      <c r="L65" s="628"/>
      <c r="M65" s="628"/>
      <c r="N65" s="628"/>
      <c r="O65" s="628"/>
      <c r="P65" s="628"/>
      <c r="Q65" s="628"/>
      <c r="R65" s="628"/>
      <c r="S65" s="628"/>
      <c r="T65" s="628"/>
      <c r="U65" s="628"/>
      <c r="V65" s="628"/>
      <c r="W65" s="628"/>
      <c r="X65" s="628"/>
      <c r="Y65" s="628"/>
      <c r="Z65" s="628"/>
      <c r="AA65" s="628"/>
      <c r="AB65" s="628"/>
      <c r="AC65" s="628"/>
      <c r="AD65" s="628"/>
      <c r="AE65" s="628"/>
      <c r="AF65" s="628"/>
      <c r="AG65" s="628"/>
      <c r="AH65" s="628"/>
      <c r="AI65" s="628"/>
      <c r="AJ65" s="628"/>
      <c r="AK65" s="628"/>
      <c r="AL65" s="628"/>
      <c r="AM65" s="628"/>
      <c r="AN65" s="628"/>
      <c r="AO65" s="628"/>
      <c r="AP65" s="628"/>
      <c r="AQ65" s="628"/>
      <c r="AR65" s="628"/>
      <c r="AS65" s="628"/>
      <c r="AT65" s="628"/>
      <c r="AU65" s="628"/>
      <c r="AV65" s="628"/>
      <c r="AW65" s="628"/>
      <c r="AX65" s="628"/>
      <c r="AY65" s="628"/>
      <c r="AZ65" s="628"/>
      <c r="BA65" s="628"/>
      <c r="BB65" s="628"/>
      <c r="BC65" s="628"/>
      <c r="BD65" s="628"/>
      <c r="BE65" s="628"/>
      <c r="BF65" s="628"/>
      <c r="BG65" s="628"/>
      <c r="BH65" s="628"/>
      <c r="BI65" s="628"/>
      <c r="BJ65" s="628"/>
      <c r="BK65" s="628"/>
      <c r="BL65" s="628"/>
      <c r="BM65" s="628"/>
      <c r="BN65" s="628"/>
      <c r="BO65" s="628"/>
      <c r="BP65" s="628"/>
      <c r="BQ65" s="628"/>
      <c r="BR65" s="628"/>
      <c r="BS65" s="628"/>
      <c r="BT65" s="628"/>
      <c r="BU65" s="628"/>
      <c r="BV65" s="628"/>
      <c r="BW65" s="628"/>
      <c r="BX65" s="628"/>
      <c r="BY65" s="628"/>
      <c r="BZ65" s="628"/>
      <c r="CA65" s="628"/>
      <c r="CB65" s="628"/>
      <c r="CC65" s="628"/>
      <c r="CD65" s="628"/>
      <c r="CE65" s="628"/>
      <c r="CF65" s="628"/>
      <c r="CG65" s="628"/>
      <c r="CH65" s="628"/>
      <c r="CI65" s="628"/>
      <c r="CJ65" s="628"/>
      <c r="CK65" s="628"/>
      <c r="CL65" s="628"/>
      <c r="CM65" s="628"/>
      <c r="CN65" s="628"/>
      <c r="CO65" s="628"/>
      <c r="CP65" s="628"/>
      <c r="CQ65" s="628"/>
      <c r="CR65" s="628"/>
      <c r="CS65" s="628"/>
      <c r="CT65" s="628"/>
      <c r="CU65" s="628"/>
      <c r="CV65" s="628"/>
      <c r="CW65" s="628"/>
      <c r="CX65" s="628"/>
      <c r="CY65" s="628"/>
      <c r="CZ65" s="628"/>
      <c r="DA65" s="628"/>
      <c r="DB65" s="628"/>
      <c r="DC65" s="628"/>
      <c r="DD65" s="628"/>
      <c r="DE65" s="628"/>
      <c r="DF65" s="628"/>
      <c r="DG65" s="628"/>
      <c r="DH65" s="628"/>
      <c r="DI65" s="628"/>
      <c r="DJ65" s="628"/>
      <c r="DK65" s="628"/>
      <c r="DL65" s="628"/>
      <c r="DM65" s="628"/>
      <c r="DN65" s="628"/>
      <c r="DO65" s="628"/>
      <c r="DP65" s="628"/>
      <c r="DQ65" s="628"/>
      <c r="DR65" s="628"/>
      <c r="DS65" s="628"/>
      <c r="DT65" s="628"/>
      <c r="DU65" s="628"/>
      <c r="DV65" s="628"/>
      <c r="DW65" s="628"/>
      <c r="DX65" s="628"/>
      <c r="DY65" s="628"/>
      <c r="DZ65" s="628"/>
      <c r="EA65" s="628"/>
      <c r="EB65" s="628"/>
      <c r="EC65" s="628"/>
      <c r="ED65" s="628"/>
      <c r="EE65" s="628"/>
      <c r="EF65" s="628"/>
      <c r="EG65" s="628"/>
      <c r="EH65" s="628"/>
      <c r="EI65" s="628"/>
      <c r="EJ65" s="628"/>
      <c r="EK65" s="628"/>
      <c r="EL65" s="628"/>
      <c r="EM65" s="628"/>
      <c r="EN65" s="628"/>
      <c r="EO65" s="628"/>
      <c r="EP65" s="628"/>
      <c r="EQ65" s="628"/>
      <c r="ER65" s="628"/>
      <c r="ES65" s="628"/>
      <c r="ET65" s="628"/>
      <c r="EU65" s="628"/>
      <c r="EV65" s="628"/>
      <c r="EW65" s="628"/>
      <c r="EX65" s="628"/>
      <c r="EY65" s="628"/>
      <c r="EZ65" s="628"/>
      <c r="FA65" s="628"/>
      <c r="FB65" s="628"/>
      <c r="FC65" s="628"/>
      <c r="FD65" s="628"/>
      <c r="FE65" s="628"/>
      <c r="FF65" s="628"/>
    </row>
    <row r="66" spans="1:162" s="32" customFormat="1" ht="11.25" customHeight="1" x14ac:dyDescent="0.2">
      <c r="A66" s="31"/>
    </row>
    <row r="67" spans="1:162" s="32" customFormat="1" ht="11.25" customHeight="1" x14ac:dyDescent="0.2">
      <c r="A67" s="31"/>
    </row>
    <row r="68" spans="1:162" s="32" customFormat="1" ht="11.25" customHeight="1" x14ac:dyDescent="0.2">
      <c r="A68" s="31"/>
    </row>
    <row r="69" spans="1:162" s="32" customFormat="1" ht="20.25" customHeight="1" x14ac:dyDescent="0.2">
      <c r="A69" s="629"/>
      <c r="B69" s="630"/>
      <c r="C69" s="630"/>
      <c r="D69" s="630"/>
      <c r="E69" s="630"/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0"/>
      <c r="BF69" s="630"/>
      <c r="BG69" s="630"/>
      <c r="BH69" s="630"/>
      <c r="BI69" s="630"/>
      <c r="BJ69" s="630"/>
      <c r="BK69" s="630"/>
      <c r="BL69" s="630"/>
      <c r="BM69" s="630"/>
      <c r="BN69" s="630"/>
      <c r="BO69" s="630"/>
      <c r="BP69" s="630"/>
      <c r="BQ69" s="630"/>
      <c r="BR69" s="630"/>
      <c r="BS69" s="630"/>
      <c r="BT69" s="630"/>
      <c r="BU69" s="630"/>
      <c r="BV69" s="630"/>
      <c r="BW69" s="630"/>
      <c r="BX69" s="630"/>
      <c r="BY69" s="630"/>
      <c r="BZ69" s="630"/>
      <c r="CA69" s="630"/>
      <c r="CB69" s="630"/>
      <c r="CC69" s="630"/>
      <c r="CD69" s="630"/>
      <c r="CE69" s="630"/>
      <c r="CF69" s="630"/>
      <c r="CG69" s="630"/>
      <c r="CH69" s="630"/>
      <c r="CI69" s="630"/>
      <c r="CJ69" s="630"/>
      <c r="CK69" s="630"/>
      <c r="CL69" s="630"/>
      <c r="CM69" s="630"/>
      <c r="CN69" s="630"/>
      <c r="CO69" s="630"/>
      <c r="CP69" s="630"/>
      <c r="CQ69" s="630"/>
      <c r="CR69" s="630"/>
      <c r="CS69" s="630"/>
      <c r="CT69" s="630"/>
      <c r="CU69" s="630"/>
      <c r="CV69" s="630"/>
      <c r="CW69" s="630"/>
      <c r="CX69" s="630"/>
      <c r="CY69" s="630"/>
      <c r="CZ69" s="630"/>
      <c r="DA69" s="630"/>
      <c r="DB69" s="630"/>
      <c r="DC69" s="630"/>
      <c r="DD69" s="630"/>
      <c r="DE69" s="630"/>
      <c r="DF69" s="630"/>
      <c r="DG69" s="630"/>
      <c r="DH69" s="630"/>
      <c r="DI69" s="630"/>
      <c r="DJ69" s="630"/>
      <c r="DK69" s="630"/>
      <c r="DL69" s="630"/>
      <c r="DM69" s="630"/>
      <c r="DN69" s="630"/>
      <c r="DO69" s="630"/>
      <c r="DP69" s="630"/>
      <c r="DQ69" s="630"/>
      <c r="DR69" s="630"/>
      <c r="DS69" s="630"/>
      <c r="DT69" s="630"/>
      <c r="DU69" s="630"/>
      <c r="DV69" s="630"/>
      <c r="DW69" s="630"/>
      <c r="DX69" s="630"/>
      <c r="DY69" s="630"/>
      <c r="DZ69" s="630"/>
      <c r="EA69" s="630"/>
      <c r="EB69" s="630"/>
      <c r="EC69" s="630"/>
      <c r="ED69" s="630"/>
      <c r="EE69" s="630"/>
      <c r="EF69" s="630"/>
      <c r="EG69" s="630"/>
      <c r="EH69" s="630"/>
      <c r="EI69" s="630"/>
      <c r="EJ69" s="630"/>
      <c r="EK69" s="630"/>
      <c r="EL69" s="630"/>
      <c r="EM69" s="630"/>
      <c r="EN69" s="630"/>
      <c r="EO69" s="630"/>
      <c r="EP69" s="630"/>
      <c r="EQ69" s="630"/>
      <c r="ER69" s="630"/>
      <c r="ES69" s="630"/>
      <c r="ET69" s="630"/>
      <c r="EU69" s="630"/>
      <c r="EV69" s="630"/>
      <c r="EW69" s="630"/>
      <c r="EX69" s="630"/>
      <c r="EY69" s="630"/>
      <c r="EZ69" s="630"/>
      <c r="FA69" s="630"/>
      <c r="FB69" s="630"/>
      <c r="FC69" s="630"/>
      <c r="FD69" s="630"/>
      <c r="FE69" s="630"/>
      <c r="FF69" s="630"/>
    </row>
    <row r="70" spans="1:162" ht="3" customHeight="1" x14ac:dyDescent="0.2"/>
  </sheetData>
  <mergeCells count="327">
    <mergeCell ref="A57:Y57"/>
    <mergeCell ref="AH57:CM57"/>
    <mergeCell ref="A64:FF64"/>
    <mergeCell ref="A65:FF65"/>
    <mergeCell ref="A69:FF69"/>
    <mergeCell ref="A60:B60"/>
    <mergeCell ref="C60:E60"/>
    <mergeCell ref="F60:G60"/>
    <mergeCell ref="I60:W60"/>
    <mergeCell ref="X60:Z60"/>
    <mergeCell ref="AA60:AC60"/>
    <mergeCell ref="A58:Y58"/>
    <mergeCell ref="AH58:CM58"/>
    <mergeCell ref="AF50:AH50"/>
    <mergeCell ref="AI50:AK50"/>
    <mergeCell ref="ET40:FF41"/>
    <mergeCell ref="I41:CM41"/>
    <mergeCell ref="AQ44:BH44"/>
    <mergeCell ref="BK44:BV44"/>
    <mergeCell ref="BY44:CR44"/>
    <mergeCell ref="AQ45:BH45"/>
    <mergeCell ref="BK45:BV45"/>
    <mergeCell ref="BY45:CR45"/>
    <mergeCell ref="AM47:BD47"/>
    <mergeCell ref="BG47:BX47"/>
    <mergeCell ref="CA47:CR47"/>
    <mergeCell ref="A54:CM54"/>
    <mergeCell ref="A55:CM55"/>
    <mergeCell ref="DT39:EF39"/>
    <mergeCell ref="EG39:ES39"/>
    <mergeCell ref="ET39:FF39"/>
    <mergeCell ref="A40:H41"/>
    <mergeCell ref="I40:CM40"/>
    <mergeCell ref="CN40:CU41"/>
    <mergeCell ref="CV40:DE41"/>
    <mergeCell ref="DG40:DS41"/>
    <mergeCell ref="DT40:EF41"/>
    <mergeCell ref="EG40:ES41"/>
    <mergeCell ref="A39:H39"/>
    <mergeCell ref="I39:CM39"/>
    <mergeCell ref="CN39:CU39"/>
    <mergeCell ref="CV39:DE39"/>
    <mergeCell ref="DG39:DS39"/>
    <mergeCell ref="AM48:BD48"/>
    <mergeCell ref="BG48:BX48"/>
    <mergeCell ref="CA48:CR48"/>
    <mergeCell ref="I50:J50"/>
    <mergeCell ref="K50:M50"/>
    <mergeCell ref="N50:O50"/>
    <mergeCell ref="Q50:AE50"/>
    <mergeCell ref="A36:H36"/>
    <mergeCell ref="I36:CM36"/>
    <mergeCell ref="CN36:CU36"/>
    <mergeCell ref="CV36:DE36"/>
    <mergeCell ref="DG36:DS36"/>
    <mergeCell ref="DT36:EF36"/>
    <mergeCell ref="EG36:ES36"/>
    <mergeCell ref="ET36:FF36"/>
    <mergeCell ref="A37:H38"/>
    <mergeCell ref="I37:CM37"/>
    <mergeCell ref="CN37:CU38"/>
    <mergeCell ref="CV37:DE38"/>
    <mergeCell ref="DG37:DS38"/>
    <mergeCell ref="DT37:EF38"/>
    <mergeCell ref="EG37:ES38"/>
    <mergeCell ref="ET37:FF38"/>
    <mergeCell ref="I38:CM38"/>
    <mergeCell ref="A34:H34"/>
    <mergeCell ref="I34:CM34"/>
    <mergeCell ref="CN34:CU34"/>
    <mergeCell ref="CV34:DE34"/>
    <mergeCell ref="DG34:DS34"/>
    <mergeCell ref="DT34:EF34"/>
    <mergeCell ref="EG34:ES34"/>
    <mergeCell ref="ET34:FF34"/>
    <mergeCell ref="A35:H35"/>
    <mergeCell ref="I35:CM35"/>
    <mergeCell ref="CN35:CU35"/>
    <mergeCell ref="CV35:DE35"/>
    <mergeCell ref="DG35:DS35"/>
    <mergeCell ref="DT35:EF35"/>
    <mergeCell ref="EG35:ES35"/>
    <mergeCell ref="ET35:FF35"/>
    <mergeCell ref="A32:H32"/>
    <mergeCell ref="I32:CM32"/>
    <mergeCell ref="CN32:CU32"/>
    <mergeCell ref="CV32:DE32"/>
    <mergeCell ref="DG32:DS32"/>
    <mergeCell ref="DT32:EF32"/>
    <mergeCell ref="EG32:ES32"/>
    <mergeCell ref="ET32:FF32"/>
    <mergeCell ref="A33:H33"/>
    <mergeCell ref="I33:CM33"/>
    <mergeCell ref="CN33:CU33"/>
    <mergeCell ref="CV33:DE33"/>
    <mergeCell ref="DG33:DS33"/>
    <mergeCell ref="DT33:EF33"/>
    <mergeCell ref="EG33:ES33"/>
    <mergeCell ref="ET33:FF33"/>
    <mergeCell ref="A22:H22"/>
    <mergeCell ref="I22:CM22"/>
    <mergeCell ref="CN22:CU22"/>
    <mergeCell ref="CV22:DE22"/>
    <mergeCell ref="DG22:DS22"/>
    <mergeCell ref="DT22:EF22"/>
    <mergeCell ref="EG22:ES22"/>
    <mergeCell ref="ET22:FF22"/>
    <mergeCell ref="A31:H31"/>
    <mergeCell ref="I31:CM31"/>
    <mergeCell ref="CN31:CU31"/>
    <mergeCell ref="CV31:DE31"/>
    <mergeCell ref="DG31:DS31"/>
    <mergeCell ref="DT31:EF31"/>
    <mergeCell ref="EG31:ES31"/>
    <mergeCell ref="ET31:FF31"/>
    <mergeCell ref="A28:H28"/>
    <mergeCell ref="I28:CM28"/>
    <mergeCell ref="CN28:CU28"/>
    <mergeCell ref="CV28:DE28"/>
    <mergeCell ref="DG28:DS28"/>
    <mergeCell ref="DT28:EF28"/>
    <mergeCell ref="EG28:ES28"/>
    <mergeCell ref="ET28:FF28"/>
    <mergeCell ref="A20:H20"/>
    <mergeCell ref="I20:CM20"/>
    <mergeCell ref="CN20:CU20"/>
    <mergeCell ref="CV20:DE20"/>
    <mergeCell ref="DG20:DS20"/>
    <mergeCell ref="DT20:EF20"/>
    <mergeCell ref="EG20:ES20"/>
    <mergeCell ref="ET20:FF20"/>
    <mergeCell ref="A21:H21"/>
    <mergeCell ref="I21:CM21"/>
    <mergeCell ref="CN21:CU21"/>
    <mergeCell ref="CV21:DE21"/>
    <mergeCell ref="DG21:DS21"/>
    <mergeCell ref="DT21:EF21"/>
    <mergeCell ref="EG21:ES21"/>
    <mergeCell ref="ET21:FF21"/>
    <mergeCell ref="A15:H15"/>
    <mergeCell ref="I15:CM15"/>
    <mergeCell ref="CN15:CU15"/>
    <mergeCell ref="CV15:DE15"/>
    <mergeCell ref="DG15:DS15"/>
    <mergeCell ref="DT15:EF15"/>
    <mergeCell ref="EG15:ES15"/>
    <mergeCell ref="ET15:FF15"/>
    <mergeCell ref="A16:H16"/>
    <mergeCell ref="I16:CM16"/>
    <mergeCell ref="CN16:CU16"/>
    <mergeCell ref="CV16:DE16"/>
    <mergeCell ref="DG16:DS16"/>
    <mergeCell ref="DT16:EF16"/>
    <mergeCell ref="EG16:ES16"/>
    <mergeCell ref="ET16:FF16"/>
    <mergeCell ref="A10:H10"/>
    <mergeCell ref="I10:CM10"/>
    <mergeCell ref="CN10:CU10"/>
    <mergeCell ref="CV10:DE10"/>
    <mergeCell ref="DG10:DS10"/>
    <mergeCell ref="DT10:EF10"/>
    <mergeCell ref="EG10:ES10"/>
    <mergeCell ref="ET10:FF10"/>
    <mergeCell ref="A14:H14"/>
    <mergeCell ref="I14:CM14"/>
    <mergeCell ref="CN14:CU14"/>
    <mergeCell ref="CV14:DE14"/>
    <mergeCell ref="DG14:DS14"/>
    <mergeCell ref="DT14:EF14"/>
    <mergeCell ref="EG14:ES14"/>
    <mergeCell ref="ET14:FF14"/>
    <mergeCell ref="A11:H11"/>
    <mergeCell ref="I11:CM11"/>
    <mergeCell ref="CN11:CU11"/>
    <mergeCell ref="CV11:DE11"/>
    <mergeCell ref="DG11:DS11"/>
    <mergeCell ref="DT11:EF11"/>
    <mergeCell ref="EG11:ES11"/>
    <mergeCell ref="ET11:FF11"/>
    <mergeCell ref="A8:H8"/>
    <mergeCell ref="I8:CM8"/>
    <mergeCell ref="CN8:CU8"/>
    <mergeCell ref="CV8:DE8"/>
    <mergeCell ref="DG8:DS8"/>
    <mergeCell ref="DT8:EF8"/>
    <mergeCell ref="EG8:ES8"/>
    <mergeCell ref="ET8:FF8"/>
    <mergeCell ref="A9:H9"/>
    <mergeCell ref="I9:CM9"/>
    <mergeCell ref="CN9:CU9"/>
    <mergeCell ref="CV9:DE9"/>
    <mergeCell ref="DG9:DS9"/>
    <mergeCell ref="DT9:EF9"/>
    <mergeCell ref="EG9:ES9"/>
    <mergeCell ref="ET9:FF9"/>
    <mergeCell ref="A6:H6"/>
    <mergeCell ref="I6:CM6"/>
    <mergeCell ref="CN6:CU6"/>
    <mergeCell ref="CV6:DE6"/>
    <mergeCell ref="DG6:DS6"/>
    <mergeCell ref="DT6:EF6"/>
    <mergeCell ref="EG6:ES6"/>
    <mergeCell ref="ET6:FF6"/>
    <mergeCell ref="A7:H7"/>
    <mergeCell ref="I7:CM7"/>
    <mergeCell ref="CN7:CU7"/>
    <mergeCell ref="CV7:DE7"/>
    <mergeCell ref="DG7:DS7"/>
    <mergeCell ref="DT7:EF7"/>
    <mergeCell ref="EG7:ES7"/>
    <mergeCell ref="ET7:FF7"/>
    <mergeCell ref="B1:FE1"/>
    <mergeCell ref="A3:H5"/>
    <mergeCell ref="I3:CM5"/>
    <mergeCell ref="CN3:CU5"/>
    <mergeCell ref="CV3:DE5"/>
    <mergeCell ref="DG3:FF3"/>
    <mergeCell ref="DG4:DL4"/>
    <mergeCell ref="DM4:DO4"/>
    <mergeCell ref="DP4:DS4"/>
    <mergeCell ref="DT4:DY4"/>
    <mergeCell ref="DZ4:EB4"/>
    <mergeCell ref="EC4:EF4"/>
    <mergeCell ref="EG4:EL4"/>
    <mergeCell ref="EM4:EO4"/>
    <mergeCell ref="EP4:ES4"/>
    <mergeCell ref="ET4:FF5"/>
    <mergeCell ref="DG5:DS5"/>
    <mergeCell ref="DT5:EF5"/>
    <mergeCell ref="EG5:ES5"/>
    <mergeCell ref="DF3:DF5"/>
    <mergeCell ref="A12:H12"/>
    <mergeCell ref="I12:CM12"/>
    <mergeCell ref="CN12:CU12"/>
    <mergeCell ref="CV12:DE12"/>
    <mergeCell ref="DG12:DS12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A29:H29"/>
    <mergeCell ref="I29:CM29"/>
    <mergeCell ref="CN29:CU29"/>
    <mergeCell ref="CV29:DE29"/>
    <mergeCell ref="DG29:DS29"/>
    <mergeCell ref="DT29:EF29"/>
    <mergeCell ref="EG29:ES29"/>
    <mergeCell ref="ET29:FF29"/>
    <mergeCell ref="A30:H30"/>
    <mergeCell ref="I30:CM30"/>
    <mergeCell ref="CN30:CU30"/>
    <mergeCell ref="CV30:DE30"/>
    <mergeCell ref="DG30:DS30"/>
    <mergeCell ref="DT30:EF30"/>
    <mergeCell ref="EG30:ES30"/>
    <mergeCell ref="ET30:FF30"/>
    <mergeCell ref="A23:H23"/>
    <mergeCell ref="I23:CM23"/>
    <mergeCell ref="CN23:CU23"/>
    <mergeCell ref="CV23:DE23"/>
    <mergeCell ref="DG23:DS23"/>
    <mergeCell ref="DT23:EF23"/>
    <mergeCell ref="EG23:ES23"/>
    <mergeCell ref="ET23:FF23"/>
    <mergeCell ref="A24:H24"/>
    <mergeCell ref="I24:CM24"/>
    <mergeCell ref="CN24:CU24"/>
    <mergeCell ref="CV24:DE24"/>
    <mergeCell ref="DG24:DS24"/>
    <mergeCell ref="DT24:EF24"/>
    <mergeCell ref="EG24:ES24"/>
    <mergeCell ref="ET24:FF24"/>
    <mergeCell ref="A27:H27"/>
    <mergeCell ref="I27:CM27"/>
    <mergeCell ref="CN27:CU27"/>
    <mergeCell ref="CV27:DE27"/>
    <mergeCell ref="DG27:DS27"/>
    <mergeCell ref="DT27:EF27"/>
    <mergeCell ref="EG27:ES27"/>
    <mergeCell ref="ET27:FF27"/>
    <mergeCell ref="A25:H25"/>
    <mergeCell ref="I25:CM25"/>
    <mergeCell ref="CN25:CU25"/>
    <mergeCell ref="CV25:DE25"/>
    <mergeCell ref="DG25:DS25"/>
    <mergeCell ref="DT25:EF25"/>
    <mergeCell ref="EG25:ES25"/>
    <mergeCell ref="ET25:FF25"/>
    <mergeCell ref="A26:H26"/>
    <mergeCell ref="I26:CM26"/>
    <mergeCell ref="CN26:CU26"/>
    <mergeCell ref="CV26:DE26"/>
    <mergeCell ref="DG26:DS26"/>
    <mergeCell ref="DT26:EF26"/>
    <mergeCell ref="EG26:ES26"/>
    <mergeCell ref="ET26:FF26"/>
    <mergeCell ref="A19:H19"/>
    <mergeCell ref="I19:CM19"/>
    <mergeCell ref="CN19:CU19"/>
    <mergeCell ref="CV19:DE19"/>
    <mergeCell ref="DG19:DS19"/>
    <mergeCell ref="DT19:EF19"/>
    <mergeCell ref="EG19:ES19"/>
    <mergeCell ref="ET19:FF19"/>
    <mergeCell ref="A17:H17"/>
    <mergeCell ref="I17:CM17"/>
    <mergeCell ref="CN17:CU17"/>
    <mergeCell ref="CV17:DE17"/>
    <mergeCell ref="DG17:DS17"/>
    <mergeCell ref="DT17:EF17"/>
    <mergeCell ref="EG17:ES17"/>
    <mergeCell ref="ET17:FF17"/>
    <mergeCell ref="A18:H18"/>
    <mergeCell ref="I18:CM18"/>
    <mergeCell ref="CN18:CU18"/>
    <mergeCell ref="CV18:DE18"/>
    <mergeCell ref="DG18:DS18"/>
    <mergeCell ref="DT18:EF18"/>
    <mergeCell ref="EG18:ES18"/>
    <mergeCell ref="ET18:FF18"/>
  </mergeCells>
  <pageMargins left="0.59055118110236227" right="0.51181102362204722" top="0.78740157480314965" bottom="0.31496062992125984" header="0.19685039370078741" footer="0.19685039370078741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27"/>
  <sheetViews>
    <sheetView showGridLines="0" topLeftCell="A3" zoomScaleSheetLayoutView="80" workbookViewId="0">
      <selection activeCell="B5" sqref="B5"/>
    </sheetView>
  </sheetViews>
  <sheetFormatPr defaultRowHeight="15" x14ac:dyDescent="0.25"/>
  <cols>
    <col min="1" max="1" width="30" style="136" customWidth="1"/>
    <col min="2" max="10" width="13.28515625" style="136" customWidth="1"/>
    <col min="11" max="16384" width="9.140625" style="136"/>
  </cols>
  <sheetData>
    <row r="1" spans="1:64" ht="31.5" hidden="1" customHeight="1" x14ac:dyDescent="0.2">
      <c r="I1" s="632" t="s">
        <v>270</v>
      </c>
      <c r="J1" s="632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</row>
    <row r="2" spans="1:64" ht="166.5" hidden="1" customHeight="1" x14ac:dyDescent="0.25">
      <c r="H2" s="633" t="s">
        <v>202</v>
      </c>
      <c r="I2" s="633"/>
      <c r="J2" s="633"/>
    </row>
    <row r="3" spans="1:64" ht="21.75" customHeight="1" x14ac:dyDescent="0.25">
      <c r="A3" s="634" t="s">
        <v>271</v>
      </c>
      <c r="B3" s="634"/>
      <c r="C3" s="634"/>
      <c r="D3" s="634"/>
      <c r="E3" s="634"/>
      <c r="F3" s="634"/>
      <c r="G3" s="634"/>
      <c r="H3" s="634"/>
      <c r="I3" s="634"/>
      <c r="J3" s="634"/>
    </row>
    <row r="4" spans="1:64" ht="45" customHeight="1" x14ac:dyDescent="0.25">
      <c r="A4" s="635" t="s">
        <v>272</v>
      </c>
      <c r="B4" s="637" t="s">
        <v>273</v>
      </c>
      <c r="C4" s="638"/>
      <c r="D4" s="639"/>
      <c r="E4" s="637" t="s">
        <v>274</v>
      </c>
      <c r="F4" s="638"/>
      <c r="G4" s="639"/>
      <c r="H4" s="637" t="s">
        <v>275</v>
      </c>
      <c r="I4" s="638"/>
      <c r="J4" s="639"/>
    </row>
    <row r="5" spans="1:64" ht="69.75" customHeight="1" x14ac:dyDescent="0.25">
      <c r="A5" s="636"/>
      <c r="B5" s="211" t="s">
        <v>406</v>
      </c>
      <c r="C5" s="211" t="s">
        <v>407</v>
      </c>
      <c r="D5" s="211" t="s">
        <v>408</v>
      </c>
      <c r="E5" s="308" t="s">
        <v>406</v>
      </c>
      <c r="F5" s="308" t="s">
        <v>407</v>
      </c>
      <c r="G5" s="308" t="s">
        <v>408</v>
      </c>
      <c r="H5" s="308" t="s">
        <v>406</v>
      </c>
      <c r="I5" s="308" t="s">
        <v>407</v>
      </c>
      <c r="J5" s="308" t="s">
        <v>408</v>
      </c>
    </row>
    <row r="6" spans="1:64" ht="31.5" customHeight="1" x14ac:dyDescent="0.25">
      <c r="A6" s="138" t="s">
        <v>276</v>
      </c>
      <c r="B6" s="138" t="s">
        <v>277</v>
      </c>
      <c r="C6" s="138" t="s">
        <v>277</v>
      </c>
      <c r="D6" s="138" t="s">
        <v>277</v>
      </c>
      <c r="E6" s="138" t="s">
        <v>277</v>
      </c>
      <c r="F6" s="138" t="s">
        <v>277</v>
      </c>
      <c r="G6" s="138" t="s">
        <v>277</v>
      </c>
      <c r="H6" s="139"/>
      <c r="I6" s="139"/>
      <c r="J6" s="139"/>
    </row>
    <row r="7" spans="1:64" ht="104.25" customHeight="1" x14ac:dyDescent="0.25">
      <c r="A7" s="138" t="s">
        <v>278</v>
      </c>
      <c r="B7" s="138" t="s">
        <v>277</v>
      </c>
      <c r="C7" s="138" t="s">
        <v>277</v>
      </c>
      <c r="D7" s="138" t="s">
        <v>277</v>
      </c>
      <c r="E7" s="138" t="s">
        <v>277</v>
      </c>
      <c r="F7" s="138" t="s">
        <v>277</v>
      </c>
      <c r="G7" s="138" t="s">
        <v>277</v>
      </c>
      <c r="H7" s="139"/>
      <c r="I7" s="139"/>
      <c r="J7" s="139"/>
    </row>
    <row r="8" spans="1:64" s="142" customFormat="1" ht="30" x14ac:dyDescent="0.25">
      <c r="A8" s="140" t="s">
        <v>279</v>
      </c>
      <c r="B8" s="138" t="s">
        <v>277</v>
      </c>
      <c r="C8" s="138" t="s">
        <v>277</v>
      </c>
      <c r="D8" s="138" t="s">
        <v>277</v>
      </c>
      <c r="E8" s="138" t="s">
        <v>277</v>
      </c>
      <c r="F8" s="138" t="s">
        <v>277</v>
      </c>
      <c r="G8" s="138" t="s">
        <v>277</v>
      </c>
      <c r="H8" s="141">
        <f>SUM(H10:H10)</f>
        <v>0</v>
      </c>
      <c r="I8" s="141">
        <f>SUM(I10:I10)</f>
        <v>0</v>
      </c>
      <c r="J8" s="141">
        <f>SUM(J10:J10)</f>
        <v>0</v>
      </c>
    </row>
    <row r="9" spans="1:64" s="142" customFormat="1" ht="13.5" customHeight="1" x14ac:dyDescent="0.25">
      <c r="A9" s="143" t="s">
        <v>29</v>
      </c>
      <c r="B9" s="141"/>
      <c r="C9" s="141"/>
      <c r="D9" s="141"/>
      <c r="E9" s="141"/>
      <c r="F9" s="141"/>
      <c r="G9" s="141"/>
      <c r="H9" s="141"/>
      <c r="I9" s="141"/>
      <c r="J9" s="141"/>
    </row>
    <row r="10" spans="1:64" ht="23.25" customHeight="1" x14ac:dyDescent="0.25">
      <c r="A10" s="138" t="s">
        <v>280</v>
      </c>
      <c r="B10" s="144"/>
      <c r="C10" s="144"/>
      <c r="D10" s="144"/>
      <c r="E10" s="144"/>
      <c r="F10" s="144"/>
      <c r="G10" s="144"/>
      <c r="H10" s="144">
        <f>B10*E10</f>
        <v>0</v>
      </c>
      <c r="I10" s="144">
        <f>C10*F10</f>
        <v>0</v>
      </c>
      <c r="J10" s="144">
        <f t="shared" ref="J10" si="0">D10*G10</f>
        <v>0</v>
      </c>
    </row>
    <row r="11" spans="1:64" s="142" customFormat="1" x14ac:dyDescent="0.25">
      <c r="A11" s="140" t="s">
        <v>281</v>
      </c>
      <c r="B11" s="138" t="s">
        <v>277</v>
      </c>
      <c r="C11" s="138" t="s">
        <v>277</v>
      </c>
      <c r="D11" s="138" t="s">
        <v>277</v>
      </c>
      <c r="E11" s="138" t="s">
        <v>277</v>
      </c>
      <c r="F11" s="138" t="s">
        <v>277</v>
      </c>
      <c r="G11" s="138" t="s">
        <v>277</v>
      </c>
      <c r="H11" s="141">
        <f>SUM(H13:H13)</f>
        <v>0</v>
      </c>
      <c r="I11" s="141">
        <f>SUM(I13:I13)</f>
        <v>0</v>
      </c>
      <c r="J11" s="141">
        <f>SUM(J13:J13)</f>
        <v>0</v>
      </c>
    </row>
    <row r="12" spans="1:64" s="142" customFormat="1" ht="12.75" customHeight="1" x14ac:dyDescent="0.25">
      <c r="A12" s="143" t="s">
        <v>29</v>
      </c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64" ht="24" customHeight="1" x14ac:dyDescent="0.25">
      <c r="A13" s="138" t="s">
        <v>280</v>
      </c>
      <c r="B13" s="144"/>
      <c r="C13" s="144"/>
      <c r="D13" s="144"/>
      <c r="E13" s="144"/>
      <c r="F13" s="144"/>
      <c r="G13" s="144"/>
      <c r="H13" s="144">
        <f>B13*E13</f>
        <v>0</v>
      </c>
      <c r="I13" s="144">
        <f t="shared" ref="I13:J13" si="1">C13*F13</f>
        <v>0</v>
      </c>
      <c r="J13" s="144">
        <f t="shared" si="1"/>
        <v>0</v>
      </c>
    </row>
    <row r="14" spans="1:64" s="147" customFormat="1" ht="24" customHeight="1" x14ac:dyDescent="0.2">
      <c r="A14" s="145" t="s">
        <v>282</v>
      </c>
      <c r="B14" s="138" t="s">
        <v>277</v>
      </c>
      <c r="C14" s="138" t="s">
        <v>277</v>
      </c>
      <c r="D14" s="138" t="s">
        <v>277</v>
      </c>
      <c r="E14" s="138" t="s">
        <v>277</v>
      </c>
      <c r="F14" s="138" t="s">
        <v>277</v>
      </c>
      <c r="G14" s="138" t="s">
        <v>277</v>
      </c>
      <c r="H14" s="146">
        <f>H8+H11+H6+H7</f>
        <v>0</v>
      </c>
      <c r="I14" s="146">
        <f>I8+I11+I6+I7</f>
        <v>0</v>
      </c>
      <c r="J14" s="146">
        <f>J8+J11+J6+J7</f>
        <v>0</v>
      </c>
    </row>
    <row r="18" spans="1:21" ht="16.5" customHeight="1" x14ac:dyDescent="0.2">
      <c r="A18" s="640" t="s">
        <v>179</v>
      </c>
      <c r="B18" s="640"/>
      <c r="C18" s="148" t="str">
        <f>'план '!K3</f>
        <v>Директор</v>
      </c>
      <c r="D18" s="149"/>
      <c r="E18" s="148"/>
      <c r="F18" s="149"/>
      <c r="G18" s="148" t="str">
        <f>'план '!K7</f>
        <v>Сергеева В.С.</v>
      </c>
      <c r="H18" s="148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50"/>
    </row>
    <row r="19" spans="1:21" ht="17.25" customHeight="1" x14ac:dyDescent="0.25">
      <c r="A19" s="640" t="s">
        <v>180</v>
      </c>
      <c r="B19" s="640"/>
      <c r="C19" s="151" t="s">
        <v>181</v>
      </c>
      <c r="D19" s="152"/>
      <c r="E19" s="151" t="s">
        <v>119</v>
      </c>
      <c r="F19" s="152"/>
      <c r="G19" s="641" t="s">
        <v>120</v>
      </c>
      <c r="H19" s="641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0"/>
    </row>
    <row r="20" spans="1:21" x14ac:dyDescent="0.25">
      <c r="A20" s="153"/>
    </row>
    <row r="21" spans="1:21" x14ac:dyDescent="0.2">
      <c r="C21" s="148" t="str">
        <f>закупки!AM47</f>
        <v>экономист</v>
      </c>
      <c r="D21" s="149"/>
      <c r="E21" s="148" t="str">
        <f>закупки!BG47</f>
        <v>Артемьева Т.А.</v>
      </c>
      <c r="F21" s="149"/>
      <c r="G21" s="267" t="str">
        <f>закупки!CA47</f>
        <v>95-80-10</v>
      </c>
      <c r="H21" s="148"/>
    </row>
    <row r="22" spans="1:21" x14ac:dyDescent="0.25">
      <c r="A22" s="136" t="s">
        <v>182</v>
      </c>
      <c r="C22" s="151" t="s">
        <v>181</v>
      </c>
      <c r="D22" s="152"/>
      <c r="E22" s="151" t="s">
        <v>183</v>
      </c>
      <c r="F22" s="152"/>
      <c r="G22" s="641" t="s">
        <v>184</v>
      </c>
      <c r="H22" s="641"/>
    </row>
    <row r="27" spans="1:21" x14ac:dyDescent="0.25">
      <c r="A27" s="642" t="str">
        <f>'план '!K9</f>
        <v>"11" января 2021</v>
      </c>
      <c r="B27" s="642"/>
      <c r="C27" s="642"/>
      <c r="D27" s="642"/>
      <c r="E27" s="642"/>
    </row>
  </sheetData>
  <mergeCells count="12">
    <mergeCell ref="A18:B18"/>
    <mergeCell ref="A19:B19"/>
    <mergeCell ref="G19:H19"/>
    <mergeCell ref="G22:H22"/>
    <mergeCell ref="A27:E27"/>
    <mergeCell ref="I1:J1"/>
    <mergeCell ref="H2:J2"/>
    <mergeCell ref="A3:J3"/>
    <mergeCell ref="A4:A5"/>
    <mergeCell ref="B4:D4"/>
    <mergeCell ref="E4:G4"/>
    <mergeCell ref="H4:J4"/>
  </mergeCells>
  <pageMargins left="0.31496062992125984" right="0.31496062992125984" top="0.55118110236220474" bottom="0.55118110236220474" header="0.31496062992125984" footer="0.31496062992125984"/>
  <pageSetup paperSize="9"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5"/>
  <sheetViews>
    <sheetView showGridLines="0" view="pageBreakPreview" topLeftCell="A3" zoomScaleSheetLayoutView="100" workbookViewId="0">
      <selection activeCell="A7" sqref="A7"/>
    </sheetView>
  </sheetViews>
  <sheetFormatPr defaultRowHeight="15" x14ac:dyDescent="0.25"/>
  <cols>
    <col min="1" max="1" width="32.5703125" style="136" customWidth="1"/>
    <col min="2" max="10" width="13.28515625" style="136" customWidth="1"/>
    <col min="11" max="16384" width="9.140625" style="136"/>
  </cols>
  <sheetData>
    <row r="1" spans="1:10" ht="18.75" hidden="1" customHeight="1" x14ac:dyDescent="0.2">
      <c r="I1" s="632" t="s">
        <v>283</v>
      </c>
      <c r="J1" s="632"/>
    </row>
    <row r="2" spans="1:10" ht="139.5" hidden="1" customHeight="1" x14ac:dyDescent="0.25">
      <c r="H2" s="633" t="s">
        <v>284</v>
      </c>
      <c r="I2" s="633"/>
      <c r="J2" s="633"/>
    </row>
    <row r="3" spans="1:10" ht="26.25" customHeight="1" x14ac:dyDescent="0.25">
      <c r="A3" s="634" t="s">
        <v>285</v>
      </c>
      <c r="B3" s="634"/>
      <c r="C3" s="634"/>
      <c r="D3" s="634"/>
      <c r="E3" s="634"/>
      <c r="F3" s="634"/>
      <c r="G3" s="634"/>
      <c r="H3" s="634"/>
      <c r="I3" s="634"/>
      <c r="J3" s="634"/>
    </row>
    <row r="4" spans="1:10" ht="45" customHeight="1" x14ac:dyDescent="0.25">
      <c r="A4" s="635" t="s">
        <v>272</v>
      </c>
      <c r="B4" s="637" t="s">
        <v>274</v>
      </c>
      <c r="C4" s="638"/>
      <c r="D4" s="639"/>
      <c r="E4" s="637" t="s">
        <v>286</v>
      </c>
      <c r="F4" s="638"/>
      <c r="G4" s="639"/>
      <c r="H4" s="637" t="s">
        <v>275</v>
      </c>
      <c r="I4" s="638"/>
      <c r="J4" s="639"/>
    </row>
    <row r="5" spans="1:10" ht="60" x14ac:dyDescent="0.25">
      <c r="A5" s="636"/>
      <c r="B5" s="211" t="s">
        <v>406</v>
      </c>
      <c r="C5" s="211" t="s">
        <v>407</v>
      </c>
      <c r="D5" s="211" t="s">
        <v>409</v>
      </c>
      <c r="E5" s="308" t="s">
        <v>406</v>
      </c>
      <c r="F5" s="308" t="s">
        <v>407</v>
      </c>
      <c r="G5" s="308" t="s">
        <v>409</v>
      </c>
      <c r="H5" s="308" t="s">
        <v>406</v>
      </c>
      <c r="I5" s="308" t="s">
        <v>407</v>
      </c>
      <c r="J5" s="308" t="s">
        <v>409</v>
      </c>
    </row>
    <row r="6" spans="1:10" ht="31.5" customHeight="1" x14ac:dyDescent="0.25">
      <c r="A6" s="138" t="s">
        <v>276</v>
      </c>
      <c r="B6" s="138" t="s">
        <v>277</v>
      </c>
      <c r="C6" s="138" t="s">
        <v>277</v>
      </c>
      <c r="D6" s="138" t="s">
        <v>277</v>
      </c>
      <c r="E6" s="138" t="s">
        <v>277</v>
      </c>
      <c r="F6" s="138" t="s">
        <v>277</v>
      </c>
      <c r="G6" s="138" t="s">
        <v>277</v>
      </c>
      <c r="H6" s="139"/>
      <c r="I6" s="139"/>
      <c r="J6" s="139"/>
    </row>
    <row r="7" spans="1:10" ht="75.75" customHeight="1" x14ac:dyDescent="0.25">
      <c r="A7" s="138" t="s">
        <v>278</v>
      </c>
      <c r="B7" s="138" t="s">
        <v>277</v>
      </c>
      <c r="C7" s="138" t="s">
        <v>277</v>
      </c>
      <c r="D7" s="138" t="s">
        <v>277</v>
      </c>
      <c r="E7" s="138" t="s">
        <v>277</v>
      </c>
      <c r="F7" s="138" t="s">
        <v>277</v>
      </c>
      <c r="G7" s="138" t="s">
        <v>277</v>
      </c>
      <c r="H7" s="139"/>
      <c r="I7" s="139"/>
      <c r="J7" s="139"/>
    </row>
    <row r="8" spans="1:10" s="142" customFormat="1" ht="22.5" customHeight="1" x14ac:dyDescent="0.25">
      <c r="A8" s="140" t="s">
        <v>279</v>
      </c>
      <c r="B8" s="643"/>
      <c r="C8" s="644"/>
      <c r="D8" s="644"/>
      <c r="E8" s="644"/>
      <c r="F8" s="644"/>
      <c r="G8" s="645"/>
      <c r="H8" s="141">
        <f>SUM(H10:H10)</f>
        <v>0</v>
      </c>
      <c r="I8" s="141">
        <f>SUM(I10:I10)</f>
        <v>0</v>
      </c>
      <c r="J8" s="141">
        <f>SUM(J10:J10)</f>
        <v>0</v>
      </c>
    </row>
    <row r="9" spans="1:10" s="142" customFormat="1" ht="12" customHeight="1" x14ac:dyDescent="0.25">
      <c r="A9" s="143" t="s">
        <v>29</v>
      </c>
      <c r="B9" s="141"/>
      <c r="C9" s="141"/>
      <c r="D9" s="141"/>
      <c r="E9" s="141"/>
      <c r="F9" s="141"/>
      <c r="G9" s="141"/>
      <c r="H9" s="141"/>
      <c r="I9" s="141"/>
      <c r="J9" s="141"/>
    </row>
    <row r="10" spans="1:10" ht="45" x14ac:dyDescent="0.25">
      <c r="A10" s="143" t="s">
        <v>365</v>
      </c>
      <c r="B10" s="144"/>
      <c r="C10" s="144"/>
      <c r="D10" s="144"/>
      <c r="E10" s="144"/>
      <c r="F10" s="144"/>
      <c r="G10" s="144"/>
      <c r="H10" s="144">
        <f>B10*E10</f>
        <v>0</v>
      </c>
      <c r="I10" s="144">
        <f>C10*F10</f>
        <v>0</v>
      </c>
      <c r="J10" s="144">
        <f>D10*G10</f>
        <v>0</v>
      </c>
    </row>
    <row r="11" spans="1:10" s="142" customFormat="1" ht="21" customHeight="1" x14ac:dyDescent="0.25">
      <c r="A11" s="140" t="s">
        <v>281</v>
      </c>
      <c r="B11" s="643"/>
      <c r="C11" s="644"/>
      <c r="D11" s="644"/>
      <c r="E11" s="644"/>
      <c r="F11" s="644"/>
      <c r="G11" s="645"/>
      <c r="H11" s="141">
        <f>SUM(H13:H13)</f>
        <v>0</v>
      </c>
      <c r="I11" s="141">
        <f>SUM(I13:I13)</f>
        <v>0</v>
      </c>
      <c r="J11" s="141">
        <f>SUM(J13:J13)</f>
        <v>0</v>
      </c>
    </row>
    <row r="12" spans="1:10" s="142" customFormat="1" ht="12.75" customHeight="1" x14ac:dyDescent="0.25">
      <c r="A12" s="143" t="s">
        <v>29</v>
      </c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x14ac:dyDescent="0.25">
      <c r="A13" s="138" t="s">
        <v>280</v>
      </c>
      <c r="B13" s="144"/>
      <c r="C13" s="144"/>
      <c r="D13" s="144"/>
      <c r="E13" s="144"/>
      <c r="F13" s="144"/>
      <c r="G13" s="144"/>
      <c r="H13" s="144">
        <f>B13*E13</f>
        <v>0</v>
      </c>
      <c r="I13" s="144">
        <f t="shared" ref="I13:J13" si="0">C13*F13</f>
        <v>0</v>
      </c>
      <c r="J13" s="144">
        <f t="shared" si="0"/>
        <v>0</v>
      </c>
    </row>
    <row r="14" spans="1:10" s="147" customFormat="1" ht="31.5" customHeight="1" x14ac:dyDescent="0.2">
      <c r="A14" s="145" t="s">
        <v>282</v>
      </c>
      <c r="B14" s="138" t="s">
        <v>277</v>
      </c>
      <c r="C14" s="138" t="s">
        <v>277</v>
      </c>
      <c r="D14" s="138" t="s">
        <v>277</v>
      </c>
      <c r="E14" s="138" t="s">
        <v>277</v>
      </c>
      <c r="F14" s="138" t="s">
        <v>277</v>
      </c>
      <c r="G14" s="138" t="s">
        <v>277</v>
      </c>
      <c r="H14" s="146">
        <f>H8+H11+H7+H6</f>
        <v>0</v>
      </c>
      <c r="I14" s="146">
        <f>I8+I11+I7+I6</f>
        <v>0</v>
      </c>
      <c r="J14" s="146">
        <f>J8+J11+J7+J6</f>
        <v>0</v>
      </c>
    </row>
    <row r="16" spans="1:10" ht="8.25" customHeight="1" x14ac:dyDescent="0.25"/>
    <row r="17" spans="1:21" ht="16.5" customHeight="1" x14ac:dyDescent="0.2">
      <c r="A17" s="640" t="s">
        <v>179</v>
      </c>
      <c r="B17" s="640"/>
      <c r="C17" s="148" t="str">
        <f>закупки!AQ44</f>
        <v>Директор</v>
      </c>
      <c r="D17" s="149"/>
      <c r="E17" s="148"/>
      <c r="F17" s="149"/>
      <c r="G17" s="148" t="str">
        <f>аренда!G18</f>
        <v>Сергеева В.С.</v>
      </c>
      <c r="H17" s="148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50"/>
    </row>
    <row r="18" spans="1:21" ht="17.25" customHeight="1" x14ac:dyDescent="0.25">
      <c r="A18" s="640" t="s">
        <v>180</v>
      </c>
      <c r="B18" s="640"/>
      <c r="C18" s="151" t="s">
        <v>181</v>
      </c>
      <c r="D18" s="152"/>
      <c r="E18" s="151" t="s">
        <v>119</v>
      </c>
      <c r="F18" s="152"/>
      <c r="G18" s="641" t="s">
        <v>120</v>
      </c>
      <c r="H18" s="641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0"/>
    </row>
    <row r="19" spans="1:21" x14ac:dyDescent="0.25">
      <c r="A19" s="153"/>
    </row>
    <row r="20" spans="1:21" x14ac:dyDescent="0.2">
      <c r="C20" s="148" t="str">
        <f>аренда!C21</f>
        <v>экономист</v>
      </c>
      <c r="D20" s="149"/>
      <c r="E20" s="148" t="str">
        <f>аренда!E21</f>
        <v>Артемьева Т.А.</v>
      </c>
      <c r="F20" s="149"/>
      <c r="G20" s="267" t="str">
        <f>аренда!G21</f>
        <v>95-80-10</v>
      </c>
      <c r="H20" s="148"/>
    </row>
    <row r="21" spans="1:21" x14ac:dyDescent="0.25">
      <c r="A21" s="136" t="s">
        <v>182</v>
      </c>
      <c r="C21" s="151" t="s">
        <v>181</v>
      </c>
      <c r="D21" s="152"/>
      <c r="E21" s="151" t="s">
        <v>183</v>
      </c>
      <c r="F21" s="152"/>
      <c r="G21" s="641" t="s">
        <v>184</v>
      </c>
      <c r="H21" s="641"/>
    </row>
    <row r="23" spans="1:21" ht="8.25" customHeight="1" x14ac:dyDescent="0.25"/>
    <row r="24" spans="1:21" ht="11.25" customHeight="1" x14ac:dyDescent="0.25"/>
    <row r="25" spans="1:21" x14ac:dyDescent="0.25">
      <c r="A25" s="642" t="str">
        <f>аренда!A27</f>
        <v>"11" января 2021</v>
      </c>
      <c r="B25" s="642"/>
      <c r="C25" s="642"/>
      <c r="D25" s="642"/>
      <c r="E25" s="642"/>
    </row>
  </sheetData>
  <mergeCells count="14">
    <mergeCell ref="A25:E25"/>
    <mergeCell ref="B8:G8"/>
    <mergeCell ref="B11:G11"/>
    <mergeCell ref="A17:B17"/>
    <mergeCell ref="A18:B18"/>
    <mergeCell ref="G18:H18"/>
    <mergeCell ref="G21:H21"/>
    <mergeCell ref="I1:J1"/>
    <mergeCell ref="H2:J2"/>
    <mergeCell ref="A3:J3"/>
    <mergeCell ref="A4:A5"/>
    <mergeCell ref="B4:D4"/>
    <mergeCell ref="E4:G4"/>
    <mergeCell ref="H4:J4"/>
  </mergeCells>
  <pageMargins left="0.31496062992125984" right="0.31496062992125984" top="0.55118110236220474" bottom="0.55118110236220474" header="0.31496062992125984" footer="0.31496062992125984"/>
  <pageSetup paperSize="9" scale="75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8"/>
  <sheetViews>
    <sheetView showGridLines="0" topLeftCell="A3" zoomScaleNormal="100" zoomScaleSheetLayoutView="82" workbookViewId="0">
      <selection activeCell="O35" sqref="O35"/>
    </sheetView>
  </sheetViews>
  <sheetFormatPr defaultRowHeight="15" x14ac:dyDescent="0.25"/>
  <cols>
    <col min="1" max="1" width="21.42578125" style="136" customWidth="1"/>
    <col min="2" max="3" width="11" style="136" customWidth="1"/>
    <col min="4" max="4" width="12.28515625" style="136" customWidth="1"/>
    <col min="5" max="8" width="9.140625" style="136" customWidth="1"/>
    <col min="9" max="14" width="11.28515625" style="136" customWidth="1"/>
    <col min="15" max="15" width="15.42578125" style="136" customWidth="1"/>
    <col min="16" max="16" width="13.85546875" style="136" customWidth="1"/>
    <col min="17" max="17" width="15.5703125" style="136" customWidth="1"/>
    <col min="18" max="16384" width="9.140625" style="136"/>
  </cols>
  <sheetData>
    <row r="1" spans="1:17" ht="23.25" hidden="1" customHeight="1" x14ac:dyDescent="0.2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632" t="s">
        <v>287</v>
      </c>
      <c r="Q1" s="632"/>
    </row>
    <row r="2" spans="1:17" ht="147" hidden="1" customHeight="1" x14ac:dyDescent="0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633" t="s">
        <v>288</v>
      </c>
      <c r="P2" s="633"/>
      <c r="Q2" s="633"/>
    </row>
    <row r="3" spans="1:17" ht="21.75" customHeight="1" x14ac:dyDescent="0.25">
      <c r="A3" s="634" t="s">
        <v>289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</row>
    <row r="4" spans="1:17" ht="14.25" customHeight="1" x14ac:dyDescent="0.25">
      <c r="A4" s="650" t="s">
        <v>272</v>
      </c>
      <c r="B4" s="648" t="s">
        <v>290</v>
      </c>
      <c r="C4" s="648"/>
      <c r="D4" s="648"/>
      <c r="E4" s="653" t="s">
        <v>291</v>
      </c>
      <c r="F4" s="650"/>
      <c r="G4" s="650"/>
      <c r="H4" s="654"/>
      <c r="I4" s="648" t="s">
        <v>292</v>
      </c>
      <c r="J4" s="648"/>
      <c r="K4" s="648"/>
      <c r="L4" s="648" t="s">
        <v>293</v>
      </c>
      <c r="M4" s="648"/>
      <c r="N4" s="648"/>
      <c r="O4" s="648" t="s">
        <v>275</v>
      </c>
      <c r="P4" s="648"/>
      <c r="Q4" s="648"/>
    </row>
    <row r="5" spans="1:17" ht="25.5" customHeight="1" x14ac:dyDescent="0.25">
      <c r="A5" s="651"/>
      <c r="B5" s="648" t="s">
        <v>294</v>
      </c>
      <c r="C5" s="648"/>
      <c r="D5" s="648"/>
      <c r="E5" s="655"/>
      <c r="F5" s="652"/>
      <c r="G5" s="652"/>
      <c r="H5" s="656"/>
      <c r="I5" s="648"/>
      <c r="J5" s="648"/>
      <c r="K5" s="648"/>
      <c r="L5" s="648"/>
      <c r="M5" s="648"/>
      <c r="N5" s="648"/>
      <c r="O5" s="648"/>
      <c r="P5" s="648"/>
      <c r="Q5" s="648"/>
    </row>
    <row r="6" spans="1:17" ht="138" customHeight="1" x14ac:dyDescent="0.25">
      <c r="A6" s="652"/>
      <c r="B6" s="308" t="s">
        <v>366</v>
      </c>
      <c r="C6" s="308" t="s">
        <v>367</v>
      </c>
      <c r="D6" s="211" t="s">
        <v>410</v>
      </c>
      <c r="E6" s="308" t="s">
        <v>366</v>
      </c>
      <c r="F6" s="308" t="s">
        <v>367</v>
      </c>
      <c r="G6" s="308" t="s">
        <v>410</v>
      </c>
      <c r="H6" s="211" t="s">
        <v>436</v>
      </c>
      <c r="I6" s="211" t="s">
        <v>406</v>
      </c>
      <c r="J6" s="211" t="s">
        <v>407</v>
      </c>
      <c r="K6" s="211" t="s">
        <v>408</v>
      </c>
      <c r="L6" s="308" t="s">
        <v>406</v>
      </c>
      <c r="M6" s="308" t="s">
        <v>407</v>
      </c>
      <c r="N6" s="308" t="s">
        <v>408</v>
      </c>
      <c r="O6" s="308" t="s">
        <v>406</v>
      </c>
      <c r="P6" s="308" t="s">
        <v>407</v>
      </c>
      <c r="Q6" s="308" t="s">
        <v>408</v>
      </c>
    </row>
    <row r="7" spans="1:17" ht="46.5" customHeight="1" x14ac:dyDescent="0.25">
      <c r="A7" s="268" t="s">
        <v>435</v>
      </c>
      <c r="B7" s="139" t="s">
        <v>277</v>
      </c>
      <c r="C7" s="139" t="s">
        <v>277</v>
      </c>
      <c r="D7" s="139" t="s">
        <v>277</v>
      </c>
      <c r="E7" s="139" t="s">
        <v>277</v>
      </c>
      <c r="F7" s="139" t="s">
        <v>277</v>
      </c>
      <c r="G7" s="139" t="s">
        <v>277</v>
      </c>
      <c r="H7" s="139" t="s">
        <v>277</v>
      </c>
      <c r="I7" s="139" t="s">
        <v>277</v>
      </c>
      <c r="J7" s="139" t="s">
        <v>277</v>
      </c>
      <c r="K7" s="139" t="s">
        <v>277</v>
      </c>
      <c r="L7" s="139" t="s">
        <v>277</v>
      </c>
      <c r="M7" s="139" t="s">
        <v>277</v>
      </c>
      <c r="N7" s="139" t="s">
        <v>277</v>
      </c>
      <c r="O7" s="139">
        <f>вспомогательная!K28</f>
        <v>967308.49</v>
      </c>
      <c r="P7" s="139"/>
      <c r="Q7" s="139"/>
    </row>
    <row r="8" spans="1:17" ht="123" customHeight="1" x14ac:dyDescent="0.25">
      <c r="A8" s="268" t="s">
        <v>437</v>
      </c>
      <c r="B8" s="139" t="s">
        <v>277</v>
      </c>
      <c r="C8" s="139" t="s">
        <v>277</v>
      </c>
      <c r="D8" s="139" t="s">
        <v>277</v>
      </c>
      <c r="E8" s="139" t="s">
        <v>277</v>
      </c>
      <c r="F8" s="139" t="s">
        <v>277</v>
      </c>
      <c r="G8" s="139" t="s">
        <v>277</v>
      </c>
      <c r="H8" s="139" t="s">
        <v>277</v>
      </c>
      <c r="I8" s="139" t="s">
        <v>277</v>
      </c>
      <c r="J8" s="139" t="s">
        <v>277</v>
      </c>
      <c r="K8" s="139" t="s">
        <v>277</v>
      </c>
      <c r="L8" s="139" t="s">
        <v>277</v>
      </c>
      <c r="M8" s="139" t="s">
        <v>277</v>
      </c>
      <c r="N8" s="139" t="s">
        <v>277</v>
      </c>
      <c r="O8" s="139"/>
      <c r="P8" s="139"/>
      <c r="Q8" s="139"/>
    </row>
    <row r="9" spans="1:17" ht="25.5" customHeight="1" x14ac:dyDescent="0.25">
      <c r="A9" s="269" t="s">
        <v>438</v>
      </c>
      <c r="B9" s="338">
        <v>95850</v>
      </c>
      <c r="C9" s="144">
        <v>93266</v>
      </c>
      <c r="D9" s="144"/>
      <c r="E9" s="339">
        <v>64</v>
      </c>
      <c r="F9" s="339">
        <v>64</v>
      </c>
      <c r="G9" s="339">
        <v>64</v>
      </c>
      <c r="H9" s="339">
        <f>ROUND((E9+F9+G9)/3,1)</f>
        <v>64</v>
      </c>
      <c r="I9" s="339">
        <v>5</v>
      </c>
      <c r="J9" s="339">
        <v>5</v>
      </c>
      <c r="K9" s="339">
        <v>5</v>
      </c>
      <c r="L9" s="144">
        <v>450</v>
      </c>
      <c r="M9" s="144">
        <v>450</v>
      </c>
      <c r="N9" s="144">
        <v>450</v>
      </c>
      <c r="O9" s="144">
        <f t="shared" ref="O9:O13" si="0">I9*H9*L9</f>
        <v>144000</v>
      </c>
      <c r="P9" s="144">
        <f t="shared" ref="P9:P13" si="1">J9*H9*M9</f>
        <v>144000</v>
      </c>
      <c r="Q9" s="144">
        <f t="shared" ref="Q9:Q13" si="2">K9*H9*N9</f>
        <v>144000</v>
      </c>
    </row>
    <row r="10" spans="1:17" ht="25.5" customHeight="1" x14ac:dyDescent="0.25">
      <c r="A10" s="269" t="s">
        <v>439</v>
      </c>
      <c r="B10" s="338">
        <v>520125</v>
      </c>
      <c r="C10" s="144">
        <v>603720</v>
      </c>
      <c r="D10" s="144"/>
      <c r="E10" s="339">
        <v>64</v>
      </c>
      <c r="F10" s="339">
        <v>64</v>
      </c>
      <c r="G10" s="339">
        <v>64</v>
      </c>
      <c r="H10" s="339">
        <f t="shared" ref="H10:H41" si="3">ROUND((E10+F10+G10)/3,1)</f>
        <v>64</v>
      </c>
      <c r="I10" s="339">
        <v>119</v>
      </c>
      <c r="J10" s="339">
        <v>119</v>
      </c>
      <c r="K10" s="339">
        <v>119</v>
      </c>
      <c r="L10" s="144">
        <v>80</v>
      </c>
      <c r="M10" s="144">
        <v>80</v>
      </c>
      <c r="N10" s="144">
        <v>80</v>
      </c>
      <c r="O10" s="144">
        <f t="shared" si="0"/>
        <v>609280</v>
      </c>
      <c r="P10" s="144">
        <f t="shared" si="1"/>
        <v>609280</v>
      </c>
      <c r="Q10" s="144">
        <f t="shared" si="2"/>
        <v>609280</v>
      </c>
    </row>
    <row r="11" spans="1:17" ht="25.5" customHeight="1" x14ac:dyDescent="0.25">
      <c r="A11" s="269" t="s">
        <v>440</v>
      </c>
      <c r="B11" s="338">
        <v>4480</v>
      </c>
      <c r="C11" s="144">
        <v>4480</v>
      </c>
      <c r="D11" s="144"/>
      <c r="E11" s="339">
        <v>32</v>
      </c>
      <c r="F11" s="339">
        <v>32</v>
      </c>
      <c r="G11" s="339">
        <v>32</v>
      </c>
      <c r="H11" s="339">
        <f t="shared" si="3"/>
        <v>32</v>
      </c>
      <c r="I11" s="339">
        <v>1</v>
      </c>
      <c r="J11" s="339">
        <v>1</v>
      </c>
      <c r="K11" s="339">
        <v>1</v>
      </c>
      <c r="L11" s="144">
        <v>80</v>
      </c>
      <c r="M11" s="144">
        <v>80</v>
      </c>
      <c r="N11" s="144">
        <v>80</v>
      </c>
      <c r="O11" s="144">
        <f t="shared" si="0"/>
        <v>2560</v>
      </c>
      <c r="P11" s="144">
        <f t="shared" si="1"/>
        <v>2560</v>
      </c>
      <c r="Q11" s="144">
        <f t="shared" si="2"/>
        <v>2560</v>
      </c>
    </row>
    <row r="12" spans="1:17" ht="25.5" customHeight="1" x14ac:dyDescent="0.25">
      <c r="A12" s="269" t="s">
        <v>441</v>
      </c>
      <c r="B12" s="338">
        <v>39910</v>
      </c>
      <c r="C12" s="144">
        <v>39700</v>
      </c>
      <c r="D12" s="144"/>
      <c r="E12" s="339">
        <v>64</v>
      </c>
      <c r="F12" s="339">
        <v>64</v>
      </c>
      <c r="G12" s="339">
        <v>64</v>
      </c>
      <c r="H12" s="339">
        <f t="shared" si="3"/>
        <v>64</v>
      </c>
      <c r="I12" s="339">
        <v>12</v>
      </c>
      <c r="J12" s="339">
        <v>12</v>
      </c>
      <c r="K12" s="339">
        <v>12</v>
      </c>
      <c r="L12" s="144">
        <v>70</v>
      </c>
      <c r="M12" s="144">
        <v>70</v>
      </c>
      <c r="N12" s="144">
        <v>70</v>
      </c>
      <c r="O12" s="144">
        <f t="shared" si="0"/>
        <v>53760</v>
      </c>
      <c r="P12" s="144">
        <f t="shared" si="1"/>
        <v>53760</v>
      </c>
      <c r="Q12" s="144">
        <f t="shared" si="2"/>
        <v>53760</v>
      </c>
    </row>
    <row r="13" spans="1:17" ht="25.5" customHeight="1" x14ac:dyDescent="0.25">
      <c r="A13" s="269" t="s">
        <v>442</v>
      </c>
      <c r="B13" s="338">
        <v>65940</v>
      </c>
      <c r="C13" s="144">
        <v>81318</v>
      </c>
      <c r="D13" s="144"/>
      <c r="E13" s="339">
        <v>64</v>
      </c>
      <c r="F13" s="339">
        <v>64</v>
      </c>
      <c r="G13" s="339">
        <v>64</v>
      </c>
      <c r="H13" s="339">
        <f t="shared" si="3"/>
        <v>64</v>
      </c>
      <c r="I13" s="339">
        <v>15</v>
      </c>
      <c r="J13" s="339">
        <v>15</v>
      </c>
      <c r="K13" s="339">
        <v>15</v>
      </c>
      <c r="L13" s="144">
        <v>70</v>
      </c>
      <c r="M13" s="144">
        <v>70</v>
      </c>
      <c r="N13" s="144">
        <v>70</v>
      </c>
      <c r="O13" s="144">
        <f t="shared" si="0"/>
        <v>67200</v>
      </c>
      <c r="P13" s="144">
        <f t="shared" si="1"/>
        <v>67200</v>
      </c>
      <c r="Q13" s="144">
        <f t="shared" si="2"/>
        <v>67200</v>
      </c>
    </row>
    <row r="14" spans="1:17" s="326" customFormat="1" ht="25.5" customHeight="1" x14ac:dyDescent="0.25">
      <c r="A14" s="269" t="s">
        <v>443</v>
      </c>
      <c r="B14" s="338">
        <v>45080</v>
      </c>
      <c r="C14" s="144">
        <v>92460</v>
      </c>
      <c r="D14" s="144"/>
      <c r="E14" s="339">
        <v>64</v>
      </c>
      <c r="F14" s="339">
        <v>64</v>
      </c>
      <c r="G14" s="339">
        <v>64</v>
      </c>
      <c r="H14" s="339">
        <f t="shared" si="3"/>
        <v>64</v>
      </c>
      <c r="I14" s="339">
        <v>4</v>
      </c>
      <c r="J14" s="339">
        <v>4</v>
      </c>
      <c r="K14" s="339">
        <v>4</v>
      </c>
      <c r="L14" s="144">
        <v>460</v>
      </c>
      <c r="M14" s="144">
        <v>460</v>
      </c>
      <c r="N14" s="144">
        <v>460</v>
      </c>
      <c r="O14" s="144">
        <f t="shared" ref="O14:O41" si="4">I14*H14*L14</f>
        <v>117760</v>
      </c>
      <c r="P14" s="144">
        <f t="shared" ref="P14:P41" si="5">J14*H14*M14</f>
        <v>117760</v>
      </c>
      <c r="Q14" s="144">
        <f t="shared" ref="Q14:Q41" si="6">K14*H14*N14</f>
        <v>117760</v>
      </c>
    </row>
    <row r="15" spans="1:17" s="326" customFormat="1" ht="25.5" customHeight="1" x14ac:dyDescent="0.25">
      <c r="A15" s="269" t="s">
        <v>444</v>
      </c>
      <c r="B15" s="338">
        <v>37590</v>
      </c>
      <c r="C15" s="144">
        <v>49550</v>
      </c>
      <c r="D15" s="144"/>
      <c r="E15" s="339">
        <v>64</v>
      </c>
      <c r="F15" s="339">
        <v>64</v>
      </c>
      <c r="G15" s="339">
        <v>64</v>
      </c>
      <c r="H15" s="339">
        <f t="shared" si="3"/>
        <v>64</v>
      </c>
      <c r="I15" s="339">
        <v>14</v>
      </c>
      <c r="J15" s="339">
        <v>14</v>
      </c>
      <c r="K15" s="339">
        <v>14</v>
      </c>
      <c r="L15" s="144">
        <v>70</v>
      </c>
      <c r="M15" s="144">
        <v>70</v>
      </c>
      <c r="N15" s="144">
        <v>70</v>
      </c>
      <c r="O15" s="144">
        <f t="shared" si="4"/>
        <v>62720</v>
      </c>
      <c r="P15" s="144">
        <f t="shared" si="5"/>
        <v>62720</v>
      </c>
      <c r="Q15" s="144">
        <f t="shared" si="6"/>
        <v>62720</v>
      </c>
    </row>
    <row r="16" spans="1:17" s="326" customFormat="1" ht="25.5" customHeight="1" x14ac:dyDescent="0.25">
      <c r="A16" s="269" t="s">
        <v>445</v>
      </c>
      <c r="B16" s="338">
        <v>68560</v>
      </c>
      <c r="C16" s="144">
        <v>71470</v>
      </c>
      <c r="D16" s="144"/>
      <c r="E16" s="339">
        <v>64</v>
      </c>
      <c r="F16" s="339">
        <v>64</v>
      </c>
      <c r="G16" s="339">
        <v>64</v>
      </c>
      <c r="H16" s="339">
        <f t="shared" si="3"/>
        <v>64</v>
      </c>
      <c r="I16" s="339">
        <v>13</v>
      </c>
      <c r="J16" s="339">
        <v>13</v>
      </c>
      <c r="K16" s="339">
        <v>13</v>
      </c>
      <c r="L16" s="144">
        <v>70</v>
      </c>
      <c r="M16" s="144">
        <v>70</v>
      </c>
      <c r="N16" s="144">
        <v>70</v>
      </c>
      <c r="O16" s="144">
        <f t="shared" si="4"/>
        <v>58240</v>
      </c>
      <c r="P16" s="144">
        <f t="shared" si="5"/>
        <v>58240</v>
      </c>
      <c r="Q16" s="144">
        <f t="shared" si="6"/>
        <v>58240</v>
      </c>
    </row>
    <row r="17" spans="1:17" s="326" customFormat="1" ht="25.5" customHeight="1" x14ac:dyDescent="0.25">
      <c r="A17" s="269" t="s">
        <v>446</v>
      </c>
      <c r="B17" s="338">
        <v>47030</v>
      </c>
      <c r="C17" s="144">
        <v>22680</v>
      </c>
      <c r="D17" s="144"/>
      <c r="E17" s="339">
        <v>64</v>
      </c>
      <c r="F17" s="339">
        <v>64</v>
      </c>
      <c r="G17" s="339">
        <v>64</v>
      </c>
      <c r="H17" s="339">
        <f t="shared" si="3"/>
        <v>64</v>
      </c>
      <c r="I17" s="339">
        <v>15</v>
      </c>
      <c r="J17" s="339">
        <v>15</v>
      </c>
      <c r="K17" s="339">
        <v>15</v>
      </c>
      <c r="L17" s="144">
        <v>70</v>
      </c>
      <c r="M17" s="144">
        <v>70</v>
      </c>
      <c r="N17" s="144">
        <v>70</v>
      </c>
      <c r="O17" s="144">
        <f t="shared" si="4"/>
        <v>67200</v>
      </c>
      <c r="P17" s="144">
        <f t="shared" si="5"/>
        <v>67200</v>
      </c>
      <c r="Q17" s="144">
        <f t="shared" si="6"/>
        <v>67200</v>
      </c>
    </row>
    <row r="18" spans="1:17" s="326" customFormat="1" ht="25.5" customHeight="1" x14ac:dyDescent="0.25">
      <c r="A18" s="269" t="s">
        <v>447</v>
      </c>
      <c r="B18" s="338">
        <v>72925</v>
      </c>
      <c r="C18" s="144">
        <v>90650</v>
      </c>
      <c r="D18" s="144"/>
      <c r="E18" s="339">
        <v>64</v>
      </c>
      <c r="F18" s="339">
        <v>64</v>
      </c>
      <c r="G18" s="339">
        <v>64</v>
      </c>
      <c r="H18" s="339">
        <f t="shared" si="3"/>
        <v>64</v>
      </c>
      <c r="I18" s="339">
        <v>13</v>
      </c>
      <c r="J18" s="339">
        <v>13</v>
      </c>
      <c r="K18" s="339">
        <v>13</v>
      </c>
      <c r="L18" s="144">
        <v>70</v>
      </c>
      <c r="M18" s="144">
        <v>70</v>
      </c>
      <c r="N18" s="144">
        <v>70</v>
      </c>
      <c r="O18" s="144">
        <f t="shared" si="4"/>
        <v>58240</v>
      </c>
      <c r="P18" s="144">
        <f t="shared" si="5"/>
        <v>58240</v>
      </c>
      <c r="Q18" s="144">
        <f t="shared" si="6"/>
        <v>58240</v>
      </c>
    </row>
    <row r="19" spans="1:17" s="326" customFormat="1" ht="25.5" customHeight="1" x14ac:dyDescent="0.25">
      <c r="A19" s="269" t="s">
        <v>448</v>
      </c>
      <c r="B19" s="338">
        <v>260145</v>
      </c>
      <c r="C19" s="144">
        <v>229784</v>
      </c>
      <c r="D19" s="144"/>
      <c r="E19" s="339">
        <v>64</v>
      </c>
      <c r="F19" s="339">
        <v>64</v>
      </c>
      <c r="G19" s="339">
        <v>64</v>
      </c>
      <c r="H19" s="339">
        <f t="shared" si="3"/>
        <v>64</v>
      </c>
      <c r="I19" s="339">
        <v>53</v>
      </c>
      <c r="J19" s="339">
        <v>53</v>
      </c>
      <c r="K19" s="339">
        <v>53</v>
      </c>
      <c r="L19" s="144">
        <v>70</v>
      </c>
      <c r="M19" s="144">
        <v>70</v>
      </c>
      <c r="N19" s="144">
        <v>70</v>
      </c>
      <c r="O19" s="144">
        <f t="shared" si="4"/>
        <v>237440</v>
      </c>
      <c r="P19" s="144">
        <f t="shared" si="5"/>
        <v>237440</v>
      </c>
      <c r="Q19" s="144">
        <f t="shared" si="6"/>
        <v>237440</v>
      </c>
    </row>
    <row r="20" spans="1:17" s="326" customFormat="1" ht="25.5" customHeight="1" x14ac:dyDescent="0.25">
      <c r="A20" s="269" t="s">
        <v>449</v>
      </c>
      <c r="B20" s="338">
        <v>142050</v>
      </c>
      <c r="C20" s="144">
        <v>190310</v>
      </c>
      <c r="D20" s="144"/>
      <c r="E20" s="339">
        <v>64</v>
      </c>
      <c r="F20" s="339">
        <v>64</v>
      </c>
      <c r="G20" s="339">
        <v>64</v>
      </c>
      <c r="H20" s="339">
        <f t="shared" si="3"/>
        <v>64</v>
      </c>
      <c r="I20" s="339">
        <v>31</v>
      </c>
      <c r="J20" s="339">
        <v>31</v>
      </c>
      <c r="K20" s="339">
        <v>31</v>
      </c>
      <c r="L20" s="144">
        <v>70</v>
      </c>
      <c r="M20" s="144">
        <v>70</v>
      </c>
      <c r="N20" s="144">
        <v>70</v>
      </c>
      <c r="O20" s="144">
        <f t="shared" si="4"/>
        <v>138880</v>
      </c>
      <c r="P20" s="144">
        <f t="shared" si="5"/>
        <v>138880</v>
      </c>
      <c r="Q20" s="144">
        <f t="shared" si="6"/>
        <v>138880</v>
      </c>
    </row>
    <row r="21" spans="1:17" s="326" customFormat="1" ht="25.5" customHeight="1" x14ac:dyDescent="0.25">
      <c r="A21" s="269" t="s">
        <v>450</v>
      </c>
      <c r="B21" s="338">
        <v>55860</v>
      </c>
      <c r="C21" s="144">
        <v>97670</v>
      </c>
      <c r="D21" s="144"/>
      <c r="E21" s="339">
        <v>64</v>
      </c>
      <c r="F21" s="339">
        <v>64</v>
      </c>
      <c r="G21" s="339">
        <v>64</v>
      </c>
      <c r="H21" s="339">
        <f t="shared" si="3"/>
        <v>64</v>
      </c>
      <c r="I21" s="339">
        <v>15</v>
      </c>
      <c r="J21" s="339">
        <v>15</v>
      </c>
      <c r="K21" s="339">
        <v>15</v>
      </c>
      <c r="L21" s="144">
        <v>70</v>
      </c>
      <c r="M21" s="144">
        <v>70</v>
      </c>
      <c r="N21" s="144">
        <v>70</v>
      </c>
      <c r="O21" s="144">
        <f t="shared" si="4"/>
        <v>67200</v>
      </c>
      <c r="P21" s="144">
        <f t="shared" si="5"/>
        <v>67200</v>
      </c>
      <c r="Q21" s="144">
        <f t="shared" si="6"/>
        <v>67200</v>
      </c>
    </row>
    <row r="22" spans="1:17" s="326" customFormat="1" ht="25.5" customHeight="1" x14ac:dyDescent="0.25">
      <c r="A22" s="269" t="s">
        <v>451</v>
      </c>
      <c r="B22" s="338">
        <v>80760</v>
      </c>
      <c r="C22" s="144">
        <v>98790</v>
      </c>
      <c r="D22" s="144"/>
      <c r="E22" s="339">
        <v>64</v>
      </c>
      <c r="F22" s="339">
        <v>64</v>
      </c>
      <c r="G22" s="339">
        <v>64</v>
      </c>
      <c r="H22" s="339">
        <f t="shared" si="3"/>
        <v>64</v>
      </c>
      <c r="I22" s="339">
        <v>13</v>
      </c>
      <c r="J22" s="339">
        <v>13</v>
      </c>
      <c r="K22" s="339">
        <v>13</v>
      </c>
      <c r="L22" s="144">
        <v>70</v>
      </c>
      <c r="M22" s="144">
        <v>70</v>
      </c>
      <c r="N22" s="144">
        <v>70</v>
      </c>
      <c r="O22" s="144">
        <f t="shared" si="4"/>
        <v>58240</v>
      </c>
      <c r="P22" s="144">
        <f t="shared" si="5"/>
        <v>58240</v>
      </c>
      <c r="Q22" s="144">
        <f t="shared" si="6"/>
        <v>58240</v>
      </c>
    </row>
    <row r="23" spans="1:17" s="326" customFormat="1" ht="25.5" customHeight="1" x14ac:dyDescent="0.25">
      <c r="A23" s="269" t="s">
        <v>452</v>
      </c>
      <c r="B23" s="338">
        <v>38635</v>
      </c>
      <c r="C23" s="144">
        <v>50940</v>
      </c>
      <c r="D23" s="144"/>
      <c r="E23" s="339">
        <v>64</v>
      </c>
      <c r="F23" s="339">
        <v>64</v>
      </c>
      <c r="G23" s="339">
        <v>64</v>
      </c>
      <c r="H23" s="339">
        <f t="shared" si="3"/>
        <v>64</v>
      </c>
      <c r="I23" s="339">
        <v>12</v>
      </c>
      <c r="J23" s="339">
        <v>12</v>
      </c>
      <c r="K23" s="339">
        <v>12</v>
      </c>
      <c r="L23" s="144">
        <v>70</v>
      </c>
      <c r="M23" s="144">
        <v>70</v>
      </c>
      <c r="N23" s="144">
        <v>70</v>
      </c>
      <c r="O23" s="144">
        <f t="shared" si="4"/>
        <v>53760</v>
      </c>
      <c r="P23" s="144">
        <f t="shared" si="5"/>
        <v>53760</v>
      </c>
      <c r="Q23" s="144">
        <f t="shared" si="6"/>
        <v>53760</v>
      </c>
    </row>
    <row r="24" spans="1:17" s="326" customFormat="1" ht="25.5" customHeight="1" x14ac:dyDescent="0.25">
      <c r="A24" s="269" t="s">
        <v>453</v>
      </c>
      <c r="B24" s="338">
        <v>315264</v>
      </c>
      <c r="C24" s="144">
        <v>407267</v>
      </c>
      <c r="D24" s="144"/>
      <c r="E24" s="339">
        <v>64</v>
      </c>
      <c r="F24" s="339">
        <v>64</v>
      </c>
      <c r="G24" s="339">
        <v>64</v>
      </c>
      <c r="H24" s="339">
        <f t="shared" si="3"/>
        <v>64</v>
      </c>
      <c r="I24" s="339">
        <v>67</v>
      </c>
      <c r="J24" s="339">
        <v>67</v>
      </c>
      <c r="K24" s="339">
        <v>67</v>
      </c>
      <c r="L24" s="144">
        <v>70</v>
      </c>
      <c r="M24" s="144">
        <v>70</v>
      </c>
      <c r="N24" s="144">
        <v>70</v>
      </c>
      <c r="O24" s="144">
        <f t="shared" si="4"/>
        <v>300160</v>
      </c>
      <c r="P24" s="144">
        <f t="shared" si="5"/>
        <v>300160</v>
      </c>
      <c r="Q24" s="144">
        <f t="shared" si="6"/>
        <v>300160</v>
      </c>
    </row>
    <row r="25" spans="1:17" s="326" customFormat="1" ht="25.5" customHeight="1" x14ac:dyDescent="0.25">
      <c r="A25" s="269" t="s">
        <v>454</v>
      </c>
      <c r="B25" s="338">
        <v>93575</v>
      </c>
      <c r="C25" s="144">
        <v>107700</v>
      </c>
      <c r="D25" s="144"/>
      <c r="E25" s="339">
        <v>64</v>
      </c>
      <c r="F25" s="339">
        <v>64</v>
      </c>
      <c r="G25" s="339">
        <v>64</v>
      </c>
      <c r="H25" s="339">
        <f t="shared" si="3"/>
        <v>64</v>
      </c>
      <c r="I25" s="339">
        <v>27</v>
      </c>
      <c r="J25" s="339">
        <v>27</v>
      </c>
      <c r="K25" s="339">
        <v>27</v>
      </c>
      <c r="L25" s="144">
        <v>70</v>
      </c>
      <c r="M25" s="144">
        <v>70</v>
      </c>
      <c r="N25" s="144">
        <v>70</v>
      </c>
      <c r="O25" s="144">
        <f t="shared" si="4"/>
        <v>120960</v>
      </c>
      <c r="P25" s="144">
        <f t="shared" si="5"/>
        <v>120960</v>
      </c>
      <c r="Q25" s="144">
        <f t="shared" si="6"/>
        <v>120960</v>
      </c>
    </row>
    <row r="26" spans="1:17" s="326" customFormat="1" ht="25.5" customHeight="1" x14ac:dyDescent="0.25">
      <c r="A26" s="269" t="s">
        <v>455</v>
      </c>
      <c r="B26" s="338">
        <v>55059</v>
      </c>
      <c r="C26" s="144">
        <v>27300</v>
      </c>
      <c r="D26" s="144"/>
      <c r="E26" s="339">
        <v>64</v>
      </c>
      <c r="F26" s="339">
        <v>64</v>
      </c>
      <c r="G26" s="339">
        <v>64</v>
      </c>
      <c r="H26" s="339">
        <f t="shared" si="3"/>
        <v>64</v>
      </c>
      <c r="I26" s="339">
        <v>1</v>
      </c>
      <c r="J26" s="339">
        <v>1</v>
      </c>
      <c r="K26" s="339">
        <v>1</v>
      </c>
      <c r="L26" s="144">
        <v>420</v>
      </c>
      <c r="M26" s="144">
        <v>420</v>
      </c>
      <c r="N26" s="144">
        <v>420</v>
      </c>
      <c r="O26" s="144">
        <f t="shared" si="4"/>
        <v>26880</v>
      </c>
      <c r="P26" s="144">
        <f t="shared" si="5"/>
        <v>26880</v>
      </c>
      <c r="Q26" s="144">
        <f t="shared" si="6"/>
        <v>26880</v>
      </c>
    </row>
    <row r="27" spans="1:17" s="326" customFormat="1" ht="25.5" customHeight="1" x14ac:dyDescent="0.25">
      <c r="A27" s="269" t="s">
        <v>456</v>
      </c>
      <c r="B27" s="338">
        <v>356910</v>
      </c>
      <c r="C27" s="144">
        <v>390024</v>
      </c>
      <c r="D27" s="144"/>
      <c r="E27" s="339">
        <v>64</v>
      </c>
      <c r="F27" s="339">
        <v>64</v>
      </c>
      <c r="G27" s="339">
        <v>64</v>
      </c>
      <c r="H27" s="339">
        <f t="shared" si="3"/>
        <v>64</v>
      </c>
      <c r="I27" s="339">
        <v>67</v>
      </c>
      <c r="J27" s="339">
        <v>67</v>
      </c>
      <c r="K27" s="339">
        <v>67</v>
      </c>
      <c r="L27" s="144">
        <v>70</v>
      </c>
      <c r="M27" s="144">
        <v>70</v>
      </c>
      <c r="N27" s="144">
        <v>70</v>
      </c>
      <c r="O27" s="144">
        <f t="shared" si="4"/>
        <v>300160</v>
      </c>
      <c r="P27" s="144">
        <f t="shared" si="5"/>
        <v>300160</v>
      </c>
      <c r="Q27" s="144">
        <f t="shared" si="6"/>
        <v>300160</v>
      </c>
    </row>
    <row r="28" spans="1:17" s="326" customFormat="1" ht="25.5" customHeight="1" x14ac:dyDescent="0.25">
      <c r="A28" s="269" t="s">
        <v>457</v>
      </c>
      <c r="B28" s="338">
        <v>78240</v>
      </c>
      <c r="C28" s="144">
        <v>80360</v>
      </c>
      <c r="D28" s="144"/>
      <c r="E28" s="339">
        <v>64</v>
      </c>
      <c r="F28" s="339">
        <v>64</v>
      </c>
      <c r="G28" s="339">
        <v>64</v>
      </c>
      <c r="H28" s="339">
        <f t="shared" si="3"/>
        <v>64</v>
      </c>
      <c r="I28" s="339">
        <v>19</v>
      </c>
      <c r="J28" s="339">
        <v>19</v>
      </c>
      <c r="K28" s="339">
        <v>19</v>
      </c>
      <c r="L28" s="144">
        <v>70</v>
      </c>
      <c r="M28" s="144">
        <v>70</v>
      </c>
      <c r="N28" s="144">
        <v>70</v>
      </c>
      <c r="O28" s="144">
        <f t="shared" si="4"/>
        <v>85120</v>
      </c>
      <c r="P28" s="144">
        <f t="shared" si="5"/>
        <v>85120</v>
      </c>
      <c r="Q28" s="144">
        <f t="shared" si="6"/>
        <v>85120</v>
      </c>
    </row>
    <row r="29" spans="1:17" s="326" customFormat="1" ht="25.5" customHeight="1" x14ac:dyDescent="0.25">
      <c r="A29" s="269" t="s">
        <v>458</v>
      </c>
      <c r="B29" s="338">
        <v>116400</v>
      </c>
      <c r="C29" s="144">
        <v>290154</v>
      </c>
      <c r="D29" s="144"/>
      <c r="E29" s="339">
        <v>64</v>
      </c>
      <c r="F29" s="339">
        <v>64</v>
      </c>
      <c r="G29" s="339">
        <v>64</v>
      </c>
      <c r="H29" s="339">
        <f t="shared" si="3"/>
        <v>64</v>
      </c>
      <c r="I29" s="339">
        <v>31</v>
      </c>
      <c r="J29" s="339">
        <v>31</v>
      </c>
      <c r="K29" s="339">
        <v>31</v>
      </c>
      <c r="L29" s="144">
        <v>80</v>
      </c>
      <c r="M29" s="144">
        <v>80</v>
      </c>
      <c r="N29" s="144">
        <v>80</v>
      </c>
      <c r="O29" s="144">
        <f t="shared" si="4"/>
        <v>158720</v>
      </c>
      <c r="P29" s="144">
        <f t="shared" si="5"/>
        <v>158720</v>
      </c>
      <c r="Q29" s="144">
        <f t="shared" si="6"/>
        <v>158720</v>
      </c>
    </row>
    <row r="30" spans="1:17" s="326" customFormat="1" ht="25.5" customHeight="1" x14ac:dyDescent="0.25">
      <c r="A30" s="269" t="s">
        <v>459</v>
      </c>
      <c r="B30" s="338">
        <v>49020</v>
      </c>
      <c r="C30" s="144">
        <v>50030</v>
      </c>
      <c r="D30" s="144"/>
      <c r="E30" s="339">
        <v>64</v>
      </c>
      <c r="F30" s="339">
        <v>64</v>
      </c>
      <c r="G30" s="339">
        <v>64</v>
      </c>
      <c r="H30" s="339">
        <f t="shared" si="3"/>
        <v>64</v>
      </c>
      <c r="I30" s="339">
        <v>9</v>
      </c>
      <c r="J30" s="339">
        <v>9</v>
      </c>
      <c r="K30" s="339">
        <v>9</v>
      </c>
      <c r="L30" s="144">
        <v>70</v>
      </c>
      <c r="M30" s="144">
        <v>70</v>
      </c>
      <c r="N30" s="144">
        <v>70</v>
      </c>
      <c r="O30" s="144">
        <f t="shared" si="4"/>
        <v>40320</v>
      </c>
      <c r="P30" s="144">
        <f t="shared" si="5"/>
        <v>40320</v>
      </c>
      <c r="Q30" s="144">
        <f t="shared" si="6"/>
        <v>40320</v>
      </c>
    </row>
    <row r="31" spans="1:17" s="326" customFormat="1" ht="25.5" customHeight="1" x14ac:dyDescent="0.25">
      <c r="A31" s="269" t="s">
        <v>460</v>
      </c>
      <c r="B31" s="338">
        <v>115880</v>
      </c>
      <c r="C31" s="144">
        <v>10812</v>
      </c>
      <c r="D31" s="144"/>
      <c r="E31" s="339">
        <v>64</v>
      </c>
      <c r="F31" s="339">
        <v>64</v>
      </c>
      <c r="G31" s="339">
        <v>64</v>
      </c>
      <c r="H31" s="339">
        <f t="shared" si="3"/>
        <v>64</v>
      </c>
      <c r="I31" s="339">
        <v>20</v>
      </c>
      <c r="J31" s="339">
        <v>20</v>
      </c>
      <c r="K31" s="339">
        <v>20</v>
      </c>
      <c r="L31" s="144">
        <v>70</v>
      </c>
      <c r="M31" s="144">
        <v>70</v>
      </c>
      <c r="N31" s="144">
        <v>70</v>
      </c>
      <c r="O31" s="144">
        <f t="shared" si="4"/>
        <v>89600</v>
      </c>
      <c r="P31" s="144">
        <f t="shared" si="5"/>
        <v>89600</v>
      </c>
      <c r="Q31" s="144">
        <f t="shared" si="6"/>
        <v>89600</v>
      </c>
    </row>
    <row r="32" spans="1:17" s="326" customFormat="1" ht="25.5" customHeight="1" x14ac:dyDescent="0.25">
      <c r="A32" s="154" t="s">
        <v>295</v>
      </c>
      <c r="B32" s="340">
        <v>7267216</v>
      </c>
      <c r="C32" s="341">
        <v>8311872</v>
      </c>
      <c r="D32" s="144"/>
      <c r="E32" s="339">
        <v>248</v>
      </c>
      <c r="F32" s="339">
        <v>248</v>
      </c>
      <c r="G32" s="339">
        <v>248</v>
      </c>
      <c r="H32" s="339">
        <f t="shared" si="3"/>
        <v>248</v>
      </c>
      <c r="I32" s="339">
        <v>64</v>
      </c>
      <c r="J32" s="339">
        <v>64</v>
      </c>
      <c r="K32" s="339">
        <v>64</v>
      </c>
      <c r="L32" s="144">
        <v>80</v>
      </c>
      <c r="M32" s="144">
        <v>80</v>
      </c>
      <c r="N32" s="144">
        <v>80</v>
      </c>
      <c r="O32" s="144">
        <f t="shared" si="4"/>
        <v>1269760</v>
      </c>
      <c r="P32" s="144">
        <f t="shared" si="5"/>
        <v>1269760</v>
      </c>
      <c r="Q32" s="144">
        <f t="shared" si="6"/>
        <v>1269760</v>
      </c>
    </row>
    <row r="33" spans="1:21" s="326" customFormat="1" ht="25.5" customHeight="1" x14ac:dyDescent="0.25">
      <c r="A33" s="154" t="s">
        <v>295</v>
      </c>
      <c r="B33" s="339"/>
      <c r="C33" s="339"/>
      <c r="D33" s="144"/>
      <c r="E33" s="339">
        <v>248</v>
      </c>
      <c r="F33" s="339">
        <v>248</v>
      </c>
      <c r="G33" s="339">
        <v>248</v>
      </c>
      <c r="H33" s="339">
        <f t="shared" si="3"/>
        <v>248</v>
      </c>
      <c r="I33" s="339">
        <v>248</v>
      </c>
      <c r="J33" s="339">
        <v>333</v>
      </c>
      <c r="K33" s="339">
        <v>333</v>
      </c>
      <c r="L33" s="144">
        <v>92</v>
      </c>
      <c r="M33" s="144">
        <v>92</v>
      </c>
      <c r="N33" s="144">
        <v>92</v>
      </c>
      <c r="O33" s="144">
        <f t="shared" si="4"/>
        <v>5658368</v>
      </c>
      <c r="P33" s="144">
        <f t="shared" si="5"/>
        <v>7597728</v>
      </c>
      <c r="Q33" s="144">
        <f t="shared" si="6"/>
        <v>7597728</v>
      </c>
    </row>
    <row r="34" spans="1:21" s="326" customFormat="1" ht="25.5" customHeight="1" x14ac:dyDescent="0.25">
      <c r="A34" s="154" t="s">
        <v>295</v>
      </c>
      <c r="B34" s="339"/>
      <c r="C34" s="339"/>
      <c r="D34" s="144"/>
      <c r="E34" s="339">
        <v>125</v>
      </c>
      <c r="F34" s="339">
        <v>124</v>
      </c>
      <c r="G34" s="339">
        <v>124</v>
      </c>
      <c r="H34" s="339">
        <f t="shared" si="3"/>
        <v>124.3</v>
      </c>
      <c r="I34" s="339">
        <v>85</v>
      </c>
      <c r="J34" s="339"/>
      <c r="K34" s="339"/>
      <c r="L34" s="144">
        <v>92</v>
      </c>
      <c r="M34" s="144">
        <v>92</v>
      </c>
      <c r="N34" s="144">
        <v>92</v>
      </c>
      <c r="O34" s="144">
        <f>I34*H34*L34+25.51</f>
        <v>972051.51</v>
      </c>
      <c r="P34" s="144">
        <f t="shared" si="5"/>
        <v>0</v>
      </c>
      <c r="Q34" s="144">
        <f t="shared" si="6"/>
        <v>0</v>
      </c>
    </row>
    <row r="35" spans="1:21" s="326" customFormat="1" ht="25.5" customHeight="1" x14ac:dyDescent="0.25">
      <c r="A35" s="154" t="s">
        <v>295</v>
      </c>
      <c r="B35" s="339"/>
      <c r="C35" s="339"/>
      <c r="D35" s="144"/>
      <c r="E35" s="339">
        <v>248</v>
      </c>
      <c r="F35" s="339">
        <v>248</v>
      </c>
      <c r="G35" s="339">
        <v>248</v>
      </c>
      <c r="H35" s="339">
        <f t="shared" si="3"/>
        <v>248</v>
      </c>
      <c r="I35" s="339">
        <v>2</v>
      </c>
      <c r="J35" s="339">
        <v>2</v>
      </c>
      <c r="K35" s="339">
        <v>2</v>
      </c>
      <c r="L35" s="144">
        <v>40</v>
      </c>
      <c r="M35" s="144">
        <v>40</v>
      </c>
      <c r="N35" s="144">
        <v>40</v>
      </c>
      <c r="O35" s="144">
        <f t="shared" si="4"/>
        <v>19840</v>
      </c>
      <c r="P35" s="144">
        <f t="shared" si="5"/>
        <v>19840</v>
      </c>
      <c r="Q35" s="144">
        <f t="shared" si="6"/>
        <v>19840</v>
      </c>
    </row>
    <row r="36" spans="1:21" s="326" customFormat="1" ht="25.5" customHeight="1" x14ac:dyDescent="0.25">
      <c r="A36" s="154" t="s">
        <v>295</v>
      </c>
      <c r="B36" s="339"/>
      <c r="C36" s="339"/>
      <c r="D36" s="144"/>
      <c r="E36" s="339">
        <v>248</v>
      </c>
      <c r="F36" s="339">
        <v>248</v>
      </c>
      <c r="G36" s="339">
        <v>248</v>
      </c>
      <c r="H36" s="339">
        <f t="shared" si="3"/>
        <v>248</v>
      </c>
      <c r="I36" s="339">
        <v>5</v>
      </c>
      <c r="J36" s="339">
        <v>5</v>
      </c>
      <c r="K36" s="339">
        <v>5</v>
      </c>
      <c r="L36" s="144">
        <v>46</v>
      </c>
      <c r="M36" s="144">
        <v>46</v>
      </c>
      <c r="N36" s="144">
        <v>46</v>
      </c>
      <c r="O36" s="144">
        <f t="shared" si="4"/>
        <v>57040</v>
      </c>
      <c r="P36" s="144">
        <f t="shared" si="5"/>
        <v>57040</v>
      </c>
      <c r="Q36" s="144">
        <f t="shared" si="6"/>
        <v>57040</v>
      </c>
    </row>
    <row r="37" spans="1:21" s="326" customFormat="1" ht="25.5" customHeight="1" x14ac:dyDescent="0.25">
      <c r="A37" s="154" t="s">
        <v>295</v>
      </c>
      <c r="B37" s="339"/>
      <c r="C37" s="339"/>
      <c r="D37" s="144"/>
      <c r="E37" s="339">
        <v>248</v>
      </c>
      <c r="F37" s="339">
        <v>248</v>
      </c>
      <c r="G37" s="339">
        <v>248</v>
      </c>
      <c r="H37" s="339">
        <f t="shared" si="3"/>
        <v>248</v>
      </c>
      <c r="I37" s="339">
        <v>8</v>
      </c>
      <c r="J37" s="339">
        <v>8</v>
      </c>
      <c r="K37" s="339">
        <v>8</v>
      </c>
      <c r="L37" s="144">
        <v>40</v>
      </c>
      <c r="M37" s="144">
        <v>40</v>
      </c>
      <c r="N37" s="144">
        <v>40</v>
      </c>
      <c r="O37" s="144">
        <f t="shared" si="4"/>
        <v>79360</v>
      </c>
      <c r="P37" s="144">
        <f t="shared" si="5"/>
        <v>79360</v>
      </c>
      <c r="Q37" s="144">
        <f t="shared" si="6"/>
        <v>79360</v>
      </c>
    </row>
    <row r="38" spans="1:21" s="326" customFormat="1" ht="25.5" customHeight="1" x14ac:dyDescent="0.25">
      <c r="A38" s="154" t="s">
        <v>295</v>
      </c>
      <c r="B38" s="339"/>
      <c r="C38" s="339"/>
      <c r="D38" s="144"/>
      <c r="E38" s="339">
        <v>248</v>
      </c>
      <c r="F38" s="339">
        <v>248</v>
      </c>
      <c r="G38" s="339">
        <v>248</v>
      </c>
      <c r="H38" s="339">
        <f t="shared" si="3"/>
        <v>248</v>
      </c>
      <c r="I38" s="339">
        <v>24</v>
      </c>
      <c r="J38" s="339">
        <v>24</v>
      </c>
      <c r="K38" s="339">
        <v>24</v>
      </c>
      <c r="L38" s="144">
        <v>46</v>
      </c>
      <c r="M38" s="144">
        <v>46</v>
      </c>
      <c r="N38" s="144">
        <v>46</v>
      </c>
      <c r="O38" s="144">
        <f t="shared" si="4"/>
        <v>273792</v>
      </c>
      <c r="P38" s="144">
        <f t="shared" si="5"/>
        <v>273792</v>
      </c>
      <c r="Q38" s="144">
        <f t="shared" si="6"/>
        <v>273792</v>
      </c>
    </row>
    <row r="39" spans="1:21" s="326" customFormat="1" ht="25.5" customHeight="1" x14ac:dyDescent="0.25">
      <c r="A39" s="154" t="s">
        <v>295</v>
      </c>
      <c r="B39" s="339"/>
      <c r="C39" s="339"/>
      <c r="D39" s="144"/>
      <c r="E39" s="339">
        <v>248</v>
      </c>
      <c r="F39" s="339">
        <v>248</v>
      </c>
      <c r="G39" s="339">
        <v>248</v>
      </c>
      <c r="H39" s="339">
        <f t="shared" si="3"/>
        <v>248</v>
      </c>
      <c r="I39" s="339">
        <v>4</v>
      </c>
      <c r="J39" s="339">
        <v>4</v>
      </c>
      <c r="K39" s="339">
        <v>4</v>
      </c>
      <c r="L39" s="144">
        <v>0</v>
      </c>
      <c r="M39" s="144">
        <v>0</v>
      </c>
      <c r="N39" s="144">
        <v>0</v>
      </c>
      <c r="O39" s="144">
        <f t="shared" si="4"/>
        <v>0</v>
      </c>
      <c r="P39" s="144">
        <f t="shared" si="5"/>
        <v>0</v>
      </c>
      <c r="Q39" s="144">
        <f t="shared" si="6"/>
        <v>0</v>
      </c>
    </row>
    <row r="40" spans="1:21" ht="25.5" customHeight="1" x14ac:dyDescent="0.25">
      <c r="A40" s="154" t="s">
        <v>295</v>
      </c>
      <c r="B40" s="339"/>
      <c r="C40" s="339"/>
      <c r="D40" s="156"/>
      <c r="E40" s="339">
        <v>248</v>
      </c>
      <c r="F40" s="339">
        <v>248</v>
      </c>
      <c r="G40" s="339">
        <v>248</v>
      </c>
      <c r="H40" s="339">
        <f t="shared" si="3"/>
        <v>248</v>
      </c>
      <c r="I40" s="339">
        <v>1</v>
      </c>
      <c r="J40" s="339">
        <v>1</v>
      </c>
      <c r="K40" s="339">
        <v>1</v>
      </c>
      <c r="L40" s="144">
        <v>0</v>
      </c>
      <c r="M40" s="144">
        <v>0</v>
      </c>
      <c r="N40" s="144">
        <v>0</v>
      </c>
      <c r="O40" s="144">
        <f t="shared" si="4"/>
        <v>0</v>
      </c>
      <c r="P40" s="144">
        <f t="shared" si="5"/>
        <v>0</v>
      </c>
      <c r="Q40" s="144">
        <f t="shared" si="6"/>
        <v>0</v>
      </c>
    </row>
    <row r="41" spans="1:21" s="147" customFormat="1" ht="42" customHeight="1" x14ac:dyDescent="0.25">
      <c r="A41" s="154" t="s">
        <v>295</v>
      </c>
      <c r="B41" s="339"/>
      <c r="C41" s="339"/>
      <c r="D41" s="156"/>
      <c r="E41" s="339">
        <v>248</v>
      </c>
      <c r="F41" s="339">
        <v>248</v>
      </c>
      <c r="G41" s="339">
        <v>248</v>
      </c>
      <c r="H41" s="339">
        <f t="shared" si="3"/>
        <v>248</v>
      </c>
      <c r="I41" s="339">
        <v>3</v>
      </c>
      <c r="J41" s="339">
        <v>3</v>
      </c>
      <c r="K41" s="339">
        <v>3</v>
      </c>
      <c r="L41" s="144">
        <v>0</v>
      </c>
      <c r="M41" s="144">
        <v>0</v>
      </c>
      <c r="N41" s="155">
        <v>0</v>
      </c>
      <c r="O41" s="144">
        <f t="shared" si="4"/>
        <v>0</v>
      </c>
      <c r="P41" s="144">
        <f t="shared" si="5"/>
        <v>0</v>
      </c>
      <c r="Q41" s="144">
        <f t="shared" si="6"/>
        <v>0</v>
      </c>
    </row>
    <row r="42" spans="1:21" ht="24.75" customHeight="1" x14ac:dyDescent="0.2">
      <c r="A42" s="157" t="s">
        <v>282</v>
      </c>
      <c r="B42" s="158">
        <f t="shared" ref="B42:K42" si="7">SUM(B9:B41)</f>
        <v>10022504</v>
      </c>
      <c r="C42" s="158">
        <f t="shared" si="7"/>
        <v>11492307</v>
      </c>
      <c r="D42" s="158">
        <f t="shared" si="7"/>
        <v>0</v>
      </c>
      <c r="E42" s="158">
        <f t="shared" si="7"/>
        <v>3797</v>
      </c>
      <c r="F42" s="158">
        <f t="shared" si="7"/>
        <v>3796</v>
      </c>
      <c r="G42" s="158">
        <f t="shared" si="7"/>
        <v>3796</v>
      </c>
      <c r="H42" s="158">
        <f t="shared" si="7"/>
        <v>3796.3</v>
      </c>
      <c r="I42" s="158">
        <f t="shared" si="7"/>
        <v>1020</v>
      </c>
      <c r="J42" s="158">
        <f t="shared" si="7"/>
        <v>1020</v>
      </c>
      <c r="K42" s="158">
        <f t="shared" si="7"/>
        <v>1020</v>
      </c>
      <c r="L42" s="159" t="s">
        <v>277</v>
      </c>
      <c r="M42" s="159" t="s">
        <v>277</v>
      </c>
      <c r="N42" s="159" t="s">
        <v>277</v>
      </c>
      <c r="O42" s="146">
        <f>SUM(O7:O41)</f>
        <v>12215920</v>
      </c>
      <c r="P42" s="146">
        <f>SUM(P7:P41)</f>
        <v>12215920</v>
      </c>
      <c r="Q42" s="146">
        <f>SUM(Q7:Q41)</f>
        <v>12215920</v>
      </c>
    </row>
    <row r="43" spans="1:21" ht="24.75" customHeight="1" x14ac:dyDescent="0.25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</row>
    <row r="44" spans="1:21" ht="36" customHeight="1" x14ac:dyDescent="0.25">
      <c r="A44" s="647" t="s">
        <v>296</v>
      </c>
      <c r="B44" s="647"/>
      <c r="C44" s="647"/>
      <c r="D44" s="647"/>
      <c r="E44" s="647"/>
      <c r="F44" s="647"/>
      <c r="G44" s="160"/>
      <c r="H44" s="160"/>
      <c r="I44" s="160"/>
      <c r="J44" s="160"/>
      <c r="K44" s="160"/>
      <c r="L44" s="160"/>
      <c r="M44" s="160"/>
      <c r="N44" s="161"/>
      <c r="O44" s="161"/>
      <c r="P44" s="161"/>
      <c r="Q44" s="161"/>
    </row>
    <row r="45" spans="1:21" ht="16.5" customHeight="1" x14ac:dyDescent="0.2">
      <c r="A45" s="212" t="s">
        <v>297</v>
      </c>
      <c r="B45" s="212" t="s">
        <v>107</v>
      </c>
      <c r="C45" s="212" t="s">
        <v>298</v>
      </c>
      <c r="D45" s="648" t="s">
        <v>299</v>
      </c>
      <c r="E45" s="648"/>
      <c r="F45" s="648"/>
      <c r="G45" s="648"/>
      <c r="H45" s="648"/>
      <c r="I45" s="648"/>
      <c r="J45" s="210"/>
      <c r="K45" s="160"/>
      <c r="L45" s="160"/>
      <c r="M45" s="160"/>
      <c r="N45" s="210"/>
      <c r="O45" s="210"/>
      <c r="P45" s="210"/>
      <c r="Q45" s="210"/>
      <c r="R45" s="149"/>
      <c r="S45" s="149"/>
      <c r="T45" s="149"/>
      <c r="U45" s="150"/>
    </row>
    <row r="46" spans="1:21" ht="64.5" customHeight="1" x14ac:dyDescent="0.25">
      <c r="A46" s="212" t="s">
        <v>368</v>
      </c>
      <c r="B46" s="270">
        <v>42348</v>
      </c>
      <c r="C46" s="212" t="s">
        <v>369</v>
      </c>
      <c r="D46" s="649" t="s">
        <v>370</v>
      </c>
      <c r="E46" s="649"/>
      <c r="F46" s="649"/>
      <c r="G46" s="649"/>
      <c r="H46" s="649"/>
      <c r="I46" s="649"/>
      <c r="J46" s="210"/>
      <c r="K46" s="160"/>
      <c r="L46" s="160"/>
      <c r="M46" s="160"/>
      <c r="N46" s="210"/>
      <c r="O46" s="210"/>
      <c r="P46" s="210"/>
      <c r="Q46" s="210"/>
      <c r="R46" s="152"/>
      <c r="S46" s="152"/>
      <c r="T46" s="152"/>
      <c r="U46" s="150"/>
    </row>
    <row r="47" spans="1:21" x14ac:dyDescent="0.25">
      <c r="A47" s="162"/>
      <c r="B47" s="162"/>
      <c r="C47" s="162"/>
      <c r="D47" s="162"/>
      <c r="E47" s="162"/>
      <c r="F47" s="162"/>
      <c r="G47" s="210"/>
      <c r="H47" s="210"/>
      <c r="I47" s="210"/>
      <c r="J47" s="210"/>
      <c r="K47" s="160"/>
      <c r="L47" s="160"/>
      <c r="M47" s="160"/>
      <c r="N47" s="210"/>
      <c r="O47" s="210"/>
      <c r="P47" s="210"/>
      <c r="Q47" s="210"/>
    </row>
    <row r="48" spans="1:21" x14ac:dyDescent="0.25">
      <c r="A48" s="162"/>
      <c r="B48" s="162"/>
      <c r="C48" s="162"/>
      <c r="D48" s="162"/>
      <c r="E48" s="162"/>
      <c r="F48" s="162"/>
      <c r="G48" s="210"/>
      <c r="H48" s="210"/>
      <c r="I48" s="210"/>
      <c r="J48" s="210"/>
      <c r="K48" s="160"/>
      <c r="L48" s="160"/>
      <c r="M48" s="160"/>
      <c r="N48" s="210"/>
      <c r="O48" s="210"/>
      <c r="P48" s="210"/>
      <c r="Q48" s="210"/>
    </row>
    <row r="49" spans="1:17" x14ac:dyDescent="0.2">
      <c r="A49" s="640" t="s">
        <v>179</v>
      </c>
      <c r="B49" s="640"/>
      <c r="C49" s="148" t="str">
        <f>возмещение!C17</f>
        <v>Директор</v>
      </c>
      <c r="D49" s="149"/>
      <c r="E49" s="148"/>
      <c r="F49" s="149"/>
      <c r="G49" s="646" t="str">
        <f>возмещение!G17</f>
        <v>Сергеева В.С.</v>
      </c>
      <c r="H49" s="646"/>
      <c r="I49" s="646"/>
      <c r="J49" s="149"/>
      <c r="K49" s="149"/>
      <c r="L49" s="149"/>
      <c r="M49" s="149"/>
      <c r="N49" s="149"/>
      <c r="O49" s="149"/>
      <c r="P49" s="149"/>
      <c r="Q49" s="149"/>
    </row>
    <row r="50" spans="1:17" x14ac:dyDescent="0.25">
      <c r="A50" s="640" t="s">
        <v>180</v>
      </c>
      <c r="B50" s="640"/>
      <c r="C50" s="151" t="s">
        <v>181</v>
      </c>
      <c r="D50" s="152"/>
      <c r="E50" s="151" t="s">
        <v>119</v>
      </c>
      <c r="F50" s="152"/>
      <c r="G50" s="151" t="s">
        <v>120</v>
      </c>
      <c r="H50" s="151"/>
      <c r="I50" s="152"/>
      <c r="J50" s="152"/>
      <c r="K50" s="152"/>
      <c r="L50" s="152"/>
      <c r="M50" s="152"/>
      <c r="N50" s="152"/>
      <c r="O50" s="152"/>
      <c r="P50" s="152"/>
      <c r="Q50" s="152"/>
    </row>
    <row r="51" spans="1:17" x14ac:dyDescent="0.25">
      <c r="A51" s="209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</row>
    <row r="52" spans="1:17" x14ac:dyDescent="0.2">
      <c r="A52" s="208"/>
      <c r="B52" s="208"/>
      <c r="C52" s="148" t="str">
        <f>возмещение!C20</f>
        <v>экономист</v>
      </c>
      <c r="D52" s="149"/>
      <c r="E52" s="148" t="str">
        <f>возмещение!E20</f>
        <v>Артемьева Т.А.</v>
      </c>
      <c r="F52" s="149"/>
      <c r="G52" s="267" t="str">
        <f>возмещение!G20</f>
        <v>95-80-10</v>
      </c>
      <c r="H52" s="148"/>
      <c r="I52" s="208"/>
      <c r="J52" s="208"/>
      <c r="K52" s="208"/>
      <c r="L52" s="208"/>
      <c r="M52" s="208"/>
      <c r="N52" s="208"/>
      <c r="O52" s="208"/>
      <c r="P52" s="208"/>
      <c r="Q52" s="208"/>
    </row>
    <row r="53" spans="1:17" x14ac:dyDescent="0.25">
      <c r="A53" s="208" t="s">
        <v>182</v>
      </c>
      <c r="B53" s="208"/>
      <c r="C53" s="151" t="s">
        <v>181</v>
      </c>
      <c r="D53" s="152"/>
      <c r="E53" s="151" t="s">
        <v>183</v>
      </c>
      <c r="F53" s="152"/>
      <c r="G53" s="641" t="s">
        <v>184</v>
      </c>
      <c r="H53" s="641"/>
      <c r="I53" s="208"/>
      <c r="J53" s="208"/>
      <c r="K53" s="208"/>
      <c r="L53" s="208"/>
      <c r="M53" s="208"/>
      <c r="N53" s="208"/>
      <c r="O53" s="208"/>
      <c r="P53" s="208"/>
      <c r="Q53" s="208"/>
    </row>
    <row r="54" spans="1:17" ht="23.25" customHeight="1" x14ac:dyDescent="0.25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</row>
    <row r="55" spans="1:17" x14ac:dyDescent="0.25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</row>
    <row r="56" spans="1:17" x14ac:dyDescent="0.25">
      <c r="A56" s="208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</row>
    <row r="57" spans="1:17" x14ac:dyDescent="0.25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</row>
    <row r="58" spans="1:17" x14ac:dyDescent="0.25">
      <c r="A58" s="642" t="str">
        <f>возмещение!A25</f>
        <v>"11" января 2021</v>
      </c>
      <c r="B58" s="642"/>
      <c r="C58" s="642"/>
      <c r="D58" s="642"/>
      <c r="E58" s="642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</row>
  </sheetData>
  <mergeCells count="18">
    <mergeCell ref="A44:F44"/>
    <mergeCell ref="D45:I45"/>
    <mergeCell ref="D46:I46"/>
    <mergeCell ref="P1:Q1"/>
    <mergeCell ref="O2:Q2"/>
    <mergeCell ref="A3:Q3"/>
    <mergeCell ref="A4:A6"/>
    <mergeCell ref="B4:D4"/>
    <mergeCell ref="E4:H5"/>
    <mergeCell ref="I4:K5"/>
    <mergeCell ref="L4:N5"/>
    <mergeCell ref="O4:Q5"/>
    <mergeCell ref="B5:D5"/>
    <mergeCell ref="A49:B49"/>
    <mergeCell ref="G49:I49"/>
    <mergeCell ref="A50:B50"/>
    <mergeCell ref="G53:H53"/>
    <mergeCell ref="A58:E58"/>
  </mergeCells>
  <pageMargins left="0.11811023622047245" right="0.11811023622047245" top="0.35433070866141736" bottom="0.35433070866141736" header="0.31496062992125984" footer="0.31496062992125984"/>
  <pageSetup paperSize="9" scale="5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43"/>
  <sheetViews>
    <sheetView showGridLines="0" topLeftCell="A104" zoomScaleNormal="100" zoomScaleSheetLayoutView="100" workbookViewId="0">
      <selection activeCell="E131" sqref="E131"/>
    </sheetView>
  </sheetViews>
  <sheetFormatPr defaultRowHeight="15" x14ac:dyDescent="0.25"/>
  <cols>
    <col min="1" max="1" width="8.85546875" style="18" customWidth="1"/>
    <col min="2" max="2" width="17.7109375" style="112" customWidth="1"/>
    <col min="3" max="3" width="14.28515625" style="112" customWidth="1"/>
    <col min="4" max="11" width="14" style="112" customWidth="1"/>
    <col min="12" max="12" width="17.7109375" style="18" customWidth="1"/>
    <col min="13" max="16384" width="9.140625" style="18"/>
  </cols>
  <sheetData>
    <row r="1" spans="1:11" hidden="1" x14ac:dyDescent="0.25">
      <c r="I1" s="113"/>
      <c r="J1" s="659" t="s">
        <v>201</v>
      </c>
      <c r="K1" s="659"/>
    </row>
    <row r="2" spans="1:11" ht="144" hidden="1" customHeight="1" x14ac:dyDescent="0.25">
      <c r="I2" s="660" t="s">
        <v>202</v>
      </c>
      <c r="J2" s="660"/>
      <c r="K2" s="660"/>
    </row>
    <row r="3" spans="1:11" ht="43.5" customHeight="1" x14ac:dyDescent="0.25">
      <c r="A3" s="661" t="s">
        <v>203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</row>
    <row r="6" spans="1:11" x14ac:dyDescent="0.25">
      <c r="A6" s="472" t="s">
        <v>461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</row>
    <row r="8" spans="1:11" x14ac:dyDescent="0.25">
      <c r="A8" s="472" t="s">
        <v>204</v>
      </c>
      <c r="B8" s="472"/>
      <c r="C8" s="290">
        <v>1210121020</v>
      </c>
    </row>
    <row r="10" spans="1:11" x14ac:dyDescent="0.25">
      <c r="A10" s="472" t="s">
        <v>205</v>
      </c>
      <c r="B10" s="472"/>
      <c r="C10" s="472"/>
      <c r="D10" s="291" t="s">
        <v>300</v>
      </c>
    </row>
    <row r="11" spans="1:11" x14ac:dyDescent="0.25">
      <c r="A11" s="114"/>
      <c r="B11" s="114"/>
      <c r="C11" s="114"/>
    </row>
    <row r="12" spans="1:11" x14ac:dyDescent="0.25">
      <c r="A12" s="115" t="s">
        <v>206</v>
      </c>
      <c r="B12" s="116"/>
      <c r="C12" s="116"/>
      <c r="D12" s="116"/>
    </row>
    <row r="13" spans="1:11" x14ac:dyDescent="0.25">
      <c r="A13" s="115" t="s">
        <v>207</v>
      </c>
      <c r="B13" s="116"/>
      <c r="C13" s="116"/>
      <c r="D13" s="116"/>
    </row>
    <row r="15" spans="1:11" s="117" customFormat="1" ht="25.5" customHeight="1" x14ac:dyDescent="0.2">
      <c r="A15" s="663"/>
      <c r="B15" s="662" t="s">
        <v>208</v>
      </c>
      <c r="C15" s="662" t="s">
        <v>209</v>
      </c>
      <c r="D15" s="662" t="s">
        <v>210</v>
      </c>
      <c r="E15" s="662"/>
      <c r="F15" s="662"/>
      <c r="G15" s="662"/>
      <c r="H15" s="662" t="s">
        <v>211</v>
      </c>
      <c r="I15" s="662" t="s">
        <v>308</v>
      </c>
      <c r="J15" s="662" t="s">
        <v>309</v>
      </c>
      <c r="K15" s="662" t="s">
        <v>412</v>
      </c>
    </row>
    <row r="16" spans="1:11" s="117" customFormat="1" ht="12" x14ac:dyDescent="0.2">
      <c r="A16" s="663"/>
      <c r="B16" s="662"/>
      <c r="C16" s="662"/>
      <c r="D16" s="663" t="s">
        <v>212</v>
      </c>
      <c r="E16" s="118" t="s">
        <v>29</v>
      </c>
      <c r="F16" s="118"/>
      <c r="G16" s="118"/>
      <c r="H16" s="662"/>
      <c r="I16" s="662"/>
      <c r="J16" s="662"/>
      <c r="K16" s="662"/>
    </row>
    <row r="17" spans="1:11" s="120" customFormat="1" ht="36" x14ac:dyDescent="0.2">
      <c r="A17" s="663"/>
      <c r="B17" s="662"/>
      <c r="C17" s="662"/>
      <c r="D17" s="663"/>
      <c r="E17" s="119" t="s">
        <v>213</v>
      </c>
      <c r="F17" s="119" t="s">
        <v>214</v>
      </c>
      <c r="G17" s="119" t="s">
        <v>215</v>
      </c>
      <c r="H17" s="662"/>
      <c r="I17" s="662"/>
      <c r="J17" s="662"/>
      <c r="K17" s="662"/>
    </row>
    <row r="18" spans="1:11" s="122" customFormat="1" x14ac:dyDescent="0.25">
      <c r="A18" s="121">
        <v>1</v>
      </c>
      <c r="B18" s="121">
        <v>2</v>
      </c>
      <c r="C18" s="121">
        <v>3</v>
      </c>
      <c r="D18" s="121">
        <v>4</v>
      </c>
      <c r="E18" s="121">
        <v>5</v>
      </c>
      <c r="F18" s="121">
        <v>6</v>
      </c>
      <c r="G18" s="121">
        <v>7</v>
      </c>
      <c r="H18" s="121">
        <v>8</v>
      </c>
      <c r="I18" s="121">
        <v>9</v>
      </c>
      <c r="J18" s="121">
        <v>10</v>
      </c>
      <c r="K18" s="121">
        <v>11</v>
      </c>
    </row>
    <row r="19" spans="1:11" s="122" customFormat="1" x14ac:dyDescent="0.25">
      <c r="A19" s="121"/>
      <c r="B19" s="121" t="s">
        <v>411</v>
      </c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24.75" x14ac:dyDescent="0.25">
      <c r="A20" s="123">
        <v>1</v>
      </c>
      <c r="B20" s="119" t="s">
        <v>305</v>
      </c>
      <c r="C20" s="124"/>
      <c r="D20" s="124">
        <f>E20+F20+G20</f>
        <v>0</v>
      </c>
      <c r="E20" s="124"/>
      <c r="F20" s="124"/>
      <c r="G20" s="124"/>
      <c r="H20" s="124"/>
      <c r="I20" s="124">
        <f>C20*D20+H20</f>
        <v>0</v>
      </c>
      <c r="J20" s="124"/>
      <c r="K20" s="124"/>
    </row>
    <row r="21" spans="1:11" x14ac:dyDescent="0.25">
      <c r="A21" s="123">
        <v>2</v>
      </c>
      <c r="B21" s="119" t="s">
        <v>306</v>
      </c>
      <c r="C21" s="124"/>
      <c r="D21" s="124">
        <f t="shared" ref="D21:D29" si="0">E21+F21+G21</f>
        <v>0</v>
      </c>
      <c r="E21" s="124"/>
      <c r="F21" s="124"/>
      <c r="G21" s="124"/>
      <c r="H21" s="124"/>
      <c r="I21" s="124">
        <f t="shared" ref="I21:I28" si="1">C21*D21+H21</f>
        <v>0</v>
      </c>
      <c r="J21" s="124"/>
      <c r="K21" s="124"/>
    </row>
    <row r="22" spans="1:11" x14ac:dyDescent="0.25">
      <c r="A22" s="123">
        <v>3</v>
      </c>
      <c r="B22" s="119" t="s">
        <v>307</v>
      </c>
      <c r="C22" s="124">
        <v>35.85</v>
      </c>
      <c r="D22" s="124">
        <f t="shared" si="0"/>
        <v>8958.17</v>
      </c>
      <c r="E22" s="124">
        <v>4275.16</v>
      </c>
      <c r="F22" s="124">
        <v>184.22</v>
      </c>
      <c r="G22" s="124">
        <v>4498.79</v>
      </c>
      <c r="H22" s="124"/>
      <c r="I22" s="167">
        <f>ROUND((C22*D22+H22)*12,0)+2</f>
        <v>3853807</v>
      </c>
      <c r="J22" s="167">
        <v>3908242</v>
      </c>
      <c r="K22" s="167">
        <v>4128157</v>
      </c>
    </row>
    <row r="23" spans="1:11" hidden="1" x14ac:dyDescent="0.25">
      <c r="A23" s="121"/>
      <c r="B23" s="121"/>
      <c r="C23" s="121"/>
      <c r="D23" s="124">
        <f t="shared" si="0"/>
        <v>0</v>
      </c>
      <c r="E23" s="124"/>
      <c r="F23" s="124"/>
      <c r="G23" s="124"/>
      <c r="H23" s="124"/>
      <c r="I23" s="167">
        <f t="shared" si="1"/>
        <v>0</v>
      </c>
      <c r="J23" s="167"/>
      <c r="K23" s="167"/>
    </row>
    <row r="24" spans="1:11" hidden="1" x14ac:dyDescent="0.25">
      <c r="A24" s="123"/>
      <c r="B24" s="163"/>
      <c r="C24" s="124"/>
      <c r="D24" s="124">
        <f t="shared" si="0"/>
        <v>0</v>
      </c>
      <c r="E24" s="124"/>
      <c r="F24" s="124"/>
      <c r="G24" s="124"/>
      <c r="H24" s="124"/>
      <c r="I24" s="167">
        <f t="shared" si="1"/>
        <v>0</v>
      </c>
      <c r="J24" s="167"/>
      <c r="K24" s="167"/>
    </row>
    <row r="25" spans="1:11" hidden="1" x14ac:dyDescent="0.25">
      <c r="A25" s="123"/>
      <c r="B25" s="163"/>
      <c r="C25" s="124"/>
      <c r="D25" s="124">
        <f t="shared" si="0"/>
        <v>0</v>
      </c>
      <c r="E25" s="124"/>
      <c r="F25" s="124"/>
      <c r="G25" s="124"/>
      <c r="H25" s="124"/>
      <c r="I25" s="167">
        <f t="shared" si="1"/>
        <v>0</v>
      </c>
      <c r="J25" s="167"/>
      <c r="K25" s="167"/>
    </row>
    <row r="26" spans="1:11" hidden="1" x14ac:dyDescent="0.25">
      <c r="A26" s="123"/>
      <c r="B26" s="163"/>
      <c r="C26" s="124"/>
      <c r="D26" s="124">
        <f t="shared" si="0"/>
        <v>0</v>
      </c>
      <c r="E26" s="124"/>
      <c r="F26" s="124"/>
      <c r="G26" s="124"/>
      <c r="H26" s="124"/>
      <c r="I26" s="167">
        <f t="shared" si="1"/>
        <v>0</v>
      </c>
      <c r="J26" s="167"/>
      <c r="K26" s="167"/>
    </row>
    <row r="27" spans="1:11" hidden="1" x14ac:dyDescent="0.25">
      <c r="A27" s="123"/>
      <c r="B27" s="163"/>
      <c r="C27" s="124"/>
      <c r="D27" s="124">
        <f t="shared" si="0"/>
        <v>0</v>
      </c>
      <c r="E27" s="124"/>
      <c r="F27" s="124"/>
      <c r="G27" s="124"/>
      <c r="H27" s="124"/>
      <c r="I27" s="167">
        <f t="shared" si="1"/>
        <v>0</v>
      </c>
      <c r="J27" s="167"/>
      <c r="K27" s="167"/>
    </row>
    <row r="28" spans="1:11" hidden="1" x14ac:dyDescent="0.25">
      <c r="A28" s="123"/>
      <c r="B28" s="163"/>
      <c r="C28" s="124"/>
      <c r="D28" s="124">
        <f t="shared" si="0"/>
        <v>0</v>
      </c>
      <c r="E28" s="124"/>
      <c r="F28" s="124"/>
      <c r="G28" s="124"/>
      <c r="H28" s="124"/>
      <c r="I28" s="167">
        <f t="shared" si="1"/>
        <v>0</v>
      </c>
      <c r="J28" s="167"/>
      <c r="K28" s="167"/>
    </row>
    <row r="29" spans="1:11" ht="30" x14ac:dyDescent="0.25">
      <c r="A29" s="123"/>
      <c r="B29" s="163" t="s">
        <v>494</v>
      </c>
      <c r="C29" s="124">
        <v>20</v>
      </c>
      <c r="D29" s="124">
        <f t="shared" si="0"/>
        <v>1225</v>
      </c>
      <c r="E29" s="124">
        <v>1225</v>
      </c>
      <c r="F29" s="124"/>
      <c r="G29" s="124"/>
      <c r="H29" s="124"/>
      <c r="I29" s="167">
        <f>-C29*D29+H29</f>
        <v>-24500</v>
      </c>
      <c r="J29" s="167"/>
      <c r="K29" s="167"/>
    </row>
    <row r="30" spans="1:11" s="166" customFormat="1" x14ac:dyDescent="0.25">
      <c r="A30" s="164" t="s">
        <v>216</v>
      </c>
      <c r="B30" s="165"/>
      <c r="C30" s="165"/>
      <c r="D30" s="165"/>
      <c r="E30" s="165"/>
      <c r="F30" s="165"/>
      <c r="G30" s="165"/>
      <c r="H30" s="165"/>
      <c r="I30" s="168">
        <f>SUM(I20:I29)</f>
        <v>3829307</v>
      </c>
      <c r="J30" s="168">
        <f t="shared" ref="J30:K30" si="2">SUM(J20:J29)</f>
        <v>3908242</v>
      </c>
      <c r="K30" s="168">
        <f t="shared" si="2"/>
        <v>4128157</v>
      </c>
    </row>
    <row r="32" spans="1:11" s="66" customFormat="1" ht="14.25" hidden="1" x14ac:dyDescent="0.2">
      <c r="A32" s="66" t="s">
        <v>217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idden="1" x14ac:dyDescent="0.25"/>
    <row r="34" spans="1:11" s="117" customFormat="1" ht="57" hidden="1" customHeight="1" x14ac:dyDescent="0.2">
      <c r="A34" s="125" t="s">
        <v>218</v>
      </c>
      <c r="B34" s="119" t="s">
        <v>219</v>
      </c>
      <c r="C34" s="119" t="s">
        <v>220</v>
      </c>
      <c r="D34" s="119" t="s">
        <v>221</v>
      </c>
      <c r="E34" s="119" t="s">
        <v>222</v>
      </c>
      <c r="F34" s="119" t="s">
        <v>223</v>
      </c>
      <c r="G34" s="119" t="s">
        <v>223</v>
      </c>
      <c r="H34" s="119" t="s">
        <v>223</v>
      </c>
      <c r="I34" s="126"/>
      <c r="J34" s="126"/>
      <c r="K34" s="126"/>
    </row>
    <row r="35" spans="1:11" s="122" customFormat="1" hidden="1" x14ac:dyDescent="0.25">
      <c r="A35" s="121">
        <v>1</v>
      </c>
      <c r="B35" s="121">
        <v>2</v>
      </c>
      <c r="C35" s="121">
        <v>3</v>
      </c>
      <c r="D35" s="121">
        <v>4</v>
      </c>
      <c r="E35" s="121">
        <v>5</v>
      </c>
      <c r="F35" s="121">
        <v>6</v>
      </c>
      <c r="G35" s="121">
        <v>7</v>
      </c>
      <c r="H35" s="121">
        <v>8</v>
      </c>
    </row>
    <row r="36" spans="1:11" hidden="1" x14ac:dyDescent="0.25">
      <c r="A36" s="123"/>
      <c r="B36" s="124"/>
      <c r="C36" s="124"/>
      <c r="D36" s="124"/>
      <c r="E36" s="124"/>
      <c r="F36" s="124"/>
      <c r="G36" s="124"/>
      <c r="H36" s="124"/>
    </row>
    <row r="37" spans="1:11" hidden="1" x14ac:dyDescent="0.25">
      <c r="A37" s="123"/>
      <c r="B37" s="124"/>
      <c r="C37" s="124"/>
      <c r="D37" s="124"/>
      <c r="E37" s="124"/>
      <c r="F37" s="124"/>
      <c r="G37" s="124"/>
      <c r="H37" s="124"/>
    </row>
    <row r="38" spans="1:11" hidden="1" x14ac:dyDescent="0.25">
      <c r="A38" s="123"/>
      <c r="B38" s="124"/>
      <c r="C38" s="124"/>
      <c r="D38" s="124"/>
      <c r="E38" s="124"/>
      <c r="F38" s="124"/>
      <c r="G38" s="124"/>
      <c r="H38" s="124"/>
    </row>
    <row r="39" spans="1:11" hidden="1" x14ac:dyDescent="0.25">
      <c r="A39" s="123"/>
      <c r="B39" s="124"/>
      <c r="C39" s="124"/>
      <c r="D39" s="124"/>
      <c r="E39" s="124"/>
      <c r="F39" s="124"/>
      <c r="G39" s="124"/>
      <c r="H39" s="124"/>
    </row>
    <row r="40" spans="1:11" hidden="1" x14ac:dyDescent="0.25">
      <c r="A40" s="123"/>
      <c r="B40" s="124"/>
      <c r="C40" s="124"/>
      <c r="D40" s="124"/>
      <c r="E40" s="124"/>
      <c r="F40" s="124"/>
      <c r="G40" s="124"/>
      <c r="H40" s="124"/>
    </row>
    <row r="41" spans="1:11" hidden="1" x14ac:dyDescent="0.25">
      <c r="A41" s="123"/>
      <c r="B41" s="124"/>
      <c r="C41" s="124"/>
      <c r="D41" s="124"/>
      <c r="E41" s="124"/>
      <c r="F41" s="124"/>
      <c r="G41" s="124"/>
      <c r="H41" s="124"/>
    </row>
    <row r="42" spans="1:11" hidden="1" x14ac:dyDescent="0.25">
      <c r="A42" s="123"/>
      <c r="B42" s="124"/>
      <c r="C42" s="124"/>
      <c r="D42" s="124"/>
      <c r="E42" s="124"/>
      <c r="F42" s="124"/>
      <c r="G42" s="124"/>
      <c r="H42" s="124"/>
    </row>
    <row r="44" spans="1:11" ht="44.25" customHeight="1" x14ac:dyDescent="0.25">
      <c r="A44" s="664" t="s">
        <v>224</v>
      </c>
      <c r="B44" s="664"/>
      <c r="C44" s="664"/>
      <c r="D44" s="664"/>
      <c r="E44" s="664"/>
      <c r="F44" s="664"/>
      <c r="G44" s="664"/>
      <c r="H44" s="664"/>
    </row>
    <row r="46" spans="1:11" ht="48.75" x14ac:dyDescent="0.25">
      <c r="A46" s="125" t="s">
        <v>218</v>
      </c>
      <c r="B46" s="665" t="s">
        <v>225</v>
      </c>
      <c r="C46" s="666"/>
      <c r="D46" s="667"/>
      <c r="E46" s="119" t="s">
        <v>226</v>
      </c>
      <c r="F46" s="119" t="s">
        <v>301</v>
      </c>
      <c r="G46" s="119" t="s">
        <v>302</v>
      </c>
      <c r="H46" s="119" t="s">
        <v>413</v>
      </c>
    </row>
    <row r="47" spans="1:11" x14ac:dyDescent="0.25">
      <c r="A47" s="121">
        <v>1</v>
      </c>
      <c r="B47" s="657">
        <v>2</v>
      </c>
      <c r="C47" s="668"/>
      <c r="D47" s="669"/>
      <c r="E47" s="121">
        <v>3</v>
      </c>
      <c r="F47" s="121">
        <v>4</v>
      </c>
      <c r="G47" s="121">
        <v>5</v>
      </c>
      <c r="H47" s="121">
        <v>6</v>
      </c>
    </row>
    <row r="48" spans="1:11" ht="30" customHeight="1" x14ac:dyDescent="0.25">
      <c r="A48" s="123">
        <v>1</v>
      </c>
      <c r="B48" s="670" t="s">
        <v>227</v>
      </c>
      <c r="C48" s="671"/>
      <c r="D48" s="672"/>
      <c r="E48" s="167"/>
      <c r="F48" s="167">
        <f>F50</f>
        <v>847838</v>
      </c>
      <c r="G48" s="167">
        <f t="shared" ref="G48" si="3">G50</f>
        <v>859813</v>
      </c>
      <c r="H48" s="167">
        <f t="shared" ref="H48" si="4">H50</f>
        <v>908195</v>
      </c>
    </row>
    <row r="49" spans="1:11" ht="21" customHeight="1" x14ac:dyDescent="0.25">
      <c r="A49" s="123"/>
      <c r="B49" s="670" t="s">
        <v>29</v>
      </c>
      <c r="C49" s="671"/>
      <c r="D49" s="672"/>
      <c r="E49" s="167"/>
      <c r="F49" s="167"/>
      <c r="G49" s="167"/>
      <c r="H49" s="167"/>
    </row>
    <row r="50" spans="1:11" ht="21" customHeight="1" x14ac:dyDescent="0.25">
      <c r="A50" s="129"/>
      <c r="B50" s="670" t="s">
        <v>228</v>
      </c>
      <c r="C50" s="671"/>
      <c r="D50" s="672"/>
      <c r="E50" s="167">
        <f>I22</f>
        <v>3853807</v>
      </c>
      <c r="F50" s="167">
        <f>ROUND(E50*0.22,0)</f>
        <v>847838</v>
      </c>
      <c r="G50" s="167">
        <f>ROUND(J30*0.22,0)</f>
        <v>859813</v>
      </c>
      <c r="H50" s="167">
        <f>ROUND(K30*0.22,0)</f>
        <v>908195</v>
      </c>
    </row>
    <row r="51" spans="1:11" ht="27.75" customHeight="1" x14ac:dyDescent="0.25">
      <c r="A51" s="123">
        <v>2</v>
      </c>
      <c r="B51" s="670" t="s">
        <v>229</v>
      </c>
      <c r="C51" s="671"/>
      <c r="D51" s="672"/>
      <c r="E51" s="167"/>
      <c r="F51" s="167">
        <f>F52+F53</f>
        <v>119468</v>
      </c>
      <c r="G51" s="167">
        <f t="shared" ref="G51:H51" si="5">G52+G53</f>
        <v>121155</v>
      </c>
      <c r="H51" s="167">
        <f t="shared" si="5"/>
        <v>127973</v>
      </c>
    </row>
    <row r="52" spans="1:11" ht="42" customHeight="1" x14ac:dyDescent="0.25">
      <c r="A52" s="123"/>
      <c r="B52" s="670" t="s">
        <v>230</v>
      </c>
      <c r="C52" s="671"/>
      <c r="D52" s="672"/>
      <c r="E52" s="167">
        <f>E50</f>
        <v>3853807</v>
      </c>
      <c r="F52" s="167">
        <f>ROUND(E52*0.029,0)</f>
        <v>111760</v>
      </c>
      <c r="G52" s="167">
        <f>ROUND(J30*0.029,0)</f>
        <v>113339</v>
      </c>
      <c r="H52" s="167">
        <f>ROUND(K30*0.029,0)</f>
        <v>119717</v>
      </c>
    </row>
    <row r="53" spans="1:11" ht="39" customHeight="1" x14ac:dyDescent="0.25">
      <c r="A53" s="123"/>
      <c r="B53" s="670" t="s">
        <v>231</v>
      </c>
      <c r="C53" s="671"/>
      <c r="D53" s="672"/>
      <c r="E53" s="167">
        <f>E52</f>
        <v>3853807</v>
      </c>
      <c r="F53" s="167">
        <f>ROUND(E53*0.002,0)</f>
        <v>7708</v>
      </c>
      <c r="G53" s="167">
        <f>ROUND(J30*0.002,0)</f>
        <v>7816</v>
      </c>
      <c r="H53" s="167">
        <f>ROUND(K30*0.002,0)</f>
        <v>8256</v>
      </c>
    </row>
    <row r="54" spans="1:11" ht="35.25" customHeight="1" x14ac:dyDescent="0.25">
      <c r="A54" s="123">
        <v>3</v>
      </c>
      <c r="B54" s="670" t="s">
        <v>232</v>
      </c>
      <c r="C54" s="671"/>
      <c r="D54" s="672"/>
      <c r="E54" s="167">
        <f>E53</f>
        <v>3853807</v>
      </c>
      <c r="F54" s="167">
        <f>ROUND(E54*0.051,0)</f>
        <v>196544</v>
      </c>
      <c r="G54" s="167">
        <f>ROUND(J30*0.051,0)</f>
        <v>199320</v>
      </c>
      <c r="H54" s="167">
        <f>ROUND(K30*0.051,0)</f>
        <v>210536</v>
      </c>
    </row>
    <row r="55" spans="1:11" s="166" customFormat="1" x14ac:dyDescent="0.25">
      <c r="A55" s="164"/>
      <c r="B55" s="673" t="s">
        <v>216</v>
      </c>
      <c r="C55" s="673"/>
      <c r="D55" s="673"/>
      <c r="E55" s="168"/>
      <c r="F55" s="168">
        <f>F48+F51+F54</f>
        <v>1163850</v>
      </c>
      <c r="G55" s="168">
        <f>G48+G51+G54+1</f>
        <v>1180289</v>
      </c>
      <c r="H55" s="168">
        <f>H48+H51+H54-1</f>
        <v>1246703</v>
      </c>
      <c r="I55" s="169"/>
      <c r="J55" s="169"/>
      <c r="K55" s="169"/>
    </row>
    <row r="57" spans="1:11" s="66" customFormat="1" ht="14.25" x14ac:dyDescent="0.2">
      <c r="A57" s="66" t="s">
        <v>233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</row>
    <row r="59" spans="1:11" ht="48.75" customHeight="1" x14ac:dyDescent="0.25">
      <c r="A59" s="125" t="s">
        <v>218</v>
      </c>
      <c r="B59" s="665" t="s">
        <v>0</v>
      </c>
      <c r="C59" s="667"/>
      <c r="D59" s="119" t="s">
        <v>234</v>
      </c>
      <c r="E59" s="119" t="s">
        <v>235</v>
      </c>
      <c r="F59" s="119" t="s">
        <v>303</v>
      </c>
      <c r="G59" s="119" t="s">
        <v>304</v>
      </c>
      <c r="H59" s="119" t="s">
        <v>414</v>
      </c>
    </row>
    <row r="60" spans="1:11" x14ac:dyDescent="0.25">
      <c r="A60" s="121">
        <v>1</v>
      </c>
      <c r="B60" s="657">
        <v>2</v>
      </c>
      <c r="C60" s="669"/>
      <c r="D60" s="121">
        <v>3</v>
      </c>
      <c r="E60" s="121">
        <v>4</v>
      </c>
      <c r="F60" s="121">
        <v>5</v>
      </c>
      <c r="G60" s="121">
        <v>6</v>
      </c>
      <c r="H60" s="121">
        <v>7</v>
      </c>
    </row>
    <row r="61" spans="1:11" x14ac:dyDescent="0.25">
      <c r="A61" s="123">
        <v>1</v>
      </c>
      <c r="B61" s="657" t="s">
        <v>310</v>
      </c>
      <c r="C61" s="669"/>
      <c r="D61" s="124">
        <v>50</v>
      </c>
      <c r="E61" s="124">
        <v>30</v>
      </c>
      <c r="F61" s="167">
        <f>D61*E61</f>
        <v>1500</v>
      </c>
      <c r="G61" s="167"/>
      <c r="H61" s="167"/>
    </row>
    <row r="62" spans="1:11" x14ac:dyDescent="0.25">
      <c r="A62" s="123">
        <v>2</v>
      </c>
      <c r="B62" s="657" t="s">
        <v>310</v>
      </c>
      <c r="C62" s="669"/>
      <c r="D62" s="124">
        <v>50</v>
      </c>
      <c r="E62" s="124">
        <v>12</v>
      </c>
      <c r="F62" s="167">
        <f t="shared" ref="F62:F66" si="6">D62*E62</f>
        <v>600</v>
      </c>
      <c r="G62" s="167"/>
      <c r="H62" s="167"/>
    </row>
    <row r="63" spans="1:11" x14ac:dyDescent="0.25">
      <c r="A63" s="123"/>
      <c r="B63" s="657" t="s">
        <v>350</v>
      </c>
      <c r="C63" s="669"/>
      <c r="D63" s="124">
        <v>1225</v>
      </c>
      <c r="E63" s="124">
        <v>20</v>
      </c>
      <c r="F63" s="167">
        <f t="shared" si="6"/>
        <v>24500</v>
      </c>
      <c r="G63" s="167"/>
      <c r="H63" s="167"/>
    </row>
    <row r="64" spans="1:11" hidden="1" x14ac:dyDescent="0.25">
      <c r="A64" s="123"/>
      <c r="B64" s="657"/>
      <c r="C64" s="669"/>
      <c r="D64" s="124"/>
      <c r="E64" s="124"/>
      <c r="F64" s="167">
        <f t="shared" si="6"/>
        <v>0</v>
      </c>
      <c r="G64" s="167"/>
      <c r="H64" s="167"/>
    </row>
    <row r="65" spans="1:11" hidden="1" x14ac:dyDescent="0.25">
      <c r="A65" s="123"/>
      <c r="B65" s="657"/>
      <c r="C65" s="669"/>
      <c r="D65" s="124"/>
      <c r="E65" s="124"/>
      <c r="F65" s="167">
        <f t="shared" si="6"/>
        <v>0</v>
      </c>
      <c r="G65" s="167"/>
      <c r="H65" s="167"/>
    </row>
    <row r="66" spans="1:11" hidden="1" x14ac:dyDescent="0.25">
      <c r="A66" s="123"/>
      <c r="B66" s="657"/>
      <c r="C66" s="669"/>
      <c r="D66" s="124"/>
      <c r="E66" s="124"/>
      <c r="F66" s="167">
        <f t="shared" si="6"/>
        <v>0</v>
      </c>
      <c r="G66" s="167"/>
      <c r="H66" s="167"/>
    </row>
    <row r="67" spans="1:11" s="166" customFormat="1" x14ac:dyDescent="0.25">
      <c r="A67" s="164"/>
      <c r="B67" s="676" t="s">
        <v>216</v>
      </c>
      <c r="C67" s="677"/>
      <c r="D67" s="165"/>
      <c r="E67" s="165"/>
      <c r="F67" s="168">
        <f>SUM(F61:F66)</f>
        <v>26600</v>
      </c>
      <c r="G67" s="168">
        <f t="shared" ref="G67:H67" si="7">SUM(G61:G66)</f>
        <v>0</v>
      </c>
      <c r="H67" s="168">
        <f t="shared" si="7"/>
        <v>0</v>
      </c>
      <c r="I67" s="169"/>
      <c r="J67" s="169"/>
      <c r="K67" s="169"/>
    </row>
    <row r="69" spans="1:11" s="66" customFormat="1" ht="14.25" x14ac:dyDescent="0.2">
      <c r="A69" s="66" t="s">
        <v>236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</row>
    <row r="71" spans="1:11" ht="72.75" x14ac:dyDescent="0.25">
      <c r="A71" s="125" t="s">
        <v>218</v>
      </c>
      <c r="B71" s="665" t="s">
        <v>237</v>
      </c>
      <c r="C71" s="667"/>
      <c r="D71" s="119" t="s">
        <v>238</v>
      </c>
      <c r="E71" s="119" t="s">
        <v>239</v>
      </c>
      <c r="F71" s="119" t="s">
        <v>415</v>
      </c>
      <c r="G71" s="119" t="s">
        <v>416</v>
      </c>
      <c r="H71" s="119" t="s">
        <v>417</v>
      </c>
    </row>
    <row r="72" spans="1:11" x14ac:dyDescent="0.25">
      <c r="A72" s="121">
        <v>1</v>
      </c>
      <c r="B72" s="657">
        <v>2</v>
      </c>
      <c r="C72" s="669"/>
      <c r="D72" s="121">
        <v>3</v>
      </c>
      <c r="E72" s="121">
        <v>4</v>
      </c>
      <c r="F72" s="121">
        <v>5</v>
      </c>
      <c r="G72" s="121">
        <v>6</v>
      </c>
      <c r="H72" s="121">
        <v>7</v>
      </c>
    </row>
    <row r="73" spans="1:11" x14ac:dyDescent="0.25">
      <c r="A73" s="123">
        <v>1</v>
      </c>
      <c r="B73" s="674" t="s">
        <v>311</v>
      </c>
      <c r="C73" s="675"/>
      <c r="D73" s="357">
        <v>30309859.16</v>
      </c>
      <c r="E73" s="170">
        <v>1.4999999999999999E-2</v>
      </c>
      <c r="F73" s="167">
        <f>ROUND(D73*E73,0)*0.96</f>
        <v>436462.07999999996</v>
      </c>
      <c r="G73" s="167">
        <f>F73</f>
        <v>436462.07999999996</v>
      </c>
      <c r="H73" s="167">
        <f>G73</f>
        <v>436462.07999999996</v>
      </c>
    </row>
    <row r="74" spans="1:11" x14ac:dyDescent="0.25">
      <c r="A74" s="123">
        <v>2</v>
      </c>
      <c r="B74" s="674" t="s">
        <v>312</v>
      </c>
      <c r="C74" s="675"/>
      <c r="D74" s="357">
        <v>11939318.181818182</v>
      </c>
      <c r="E74" s="170">
        <v>2.1999999999999999E-2</v>
      </c>
      <c r="F74" s="167">
        <f>ROUND(D74*E74,0)*0.96</f>
        <v>252158.4</v>
      </c>
      <c r="G74" s="167">
        <f>F74</f>
        <v>252158.4</v>
      </c>
      <c r="H74" s="167">
        <f>G74</f>
        <v>252158.4</v>
      </c>
    </row>
    <row r="75" spans="1:11" hidden="1" x14ac:dyDescent="0.25">
      <c r="A75" s="123"/>
      <c r="B75" s="657"/>
      <c r="C75" s="669"/>
      <c r="D75" s="124"/>
      <c r="E75" s="124"/>
      <c r="F75" s="167"/>
      <c r="G75" s="167"/>
      <c r="H75" s="167"/>
    </row>
    <row r="76" spans="1:11" hidden="1" x14ac:dyDescent="0.25">
      <c r="A76" s="123"/>
      <c r="B76" s="657"/>
      <c r="C76" s="669"/>
      <c r="D76" s="124"/>
      <c r="E76" s="124"/>
      <c r="F76" s="167"/>
      <c r="G76" s="167"/>
      <c r="H76" s="167"/>
    </row>
    <row r="77" spans="1:11" hidden="1" x14ac:dyDescent="0.25">
      <c r="A77" s="123"/>
      <c r="B77" s="657"/>
      <c r="C77" s="669"/>
      <c r="D77" s="124"/>
      <c r="E77" s="124"/>
      <c r="F77" s="167"/>
      <c r="G77" s="167"/>
      <c r="H77" s="167"/>
    </row>
    <row r="78" spans="1:11" hidden="1" x14ac:dyDescent="0.25">
      <c r="A78" s="123"/>
      <c r="B78" s="657"/>
      <c r="C78" s="669"/>
      <c r="D78" s="124"/>
      <c r="E78" s="124"/>
      <c r="F78" s="167"/>
      <c r="G78" s="167"/>
      <c r="H78" s="167"/>
    </row>
    <row r="79" spans="1:11" s="166" customFormat="1" x14ac:dyDescent="0.25">
      <c r="A79" s="164"/>
      <c r="B79" s="676" t="s">
        <v>216</v>
      </c>
      <c r="C79" s="677"/>
      <c r="D79" s="165"/>
      <c r="E79" s="165"/>
      <c r="F79" s="168">
        <f>SUM(F73:F78)-0.48</f>
        <v>688620</v>
      </c>
      <c r="G79" s="168">
        <f>SUM(G73:G78)-0.48</f>
        <v>688620</v>
      </c>
      <c r="H79" s="168">
        <f>SUM(H73:H78)-0.48</f>
        <v>688620</v>
      </c>
      <c r="I79" s="169"/>
      <c r="J79" s="169"/>
      <c r="K79" s="169"/>
    </row>
    <row r="81" spans="1:11" ht="28.5" hidden="1" customHeight="1" x14ac:dyDescent="0.25">
      <c r="A81" s="678" t="s">
        <v>240</v>
      </c>
      <c r="B81" s="678"/>
      <c r="C81" s="678"/>
      <c r="D81" s="678"/>
      <c r="E81" s="678"/>
      <c r="F81" s="678"/>
      <c r="G81" s="678"/>
      <c r="H81" s="678"/>
    </row>
    <row r="82" spans="1:11" hidden="1" x14ac:dyDescent="0.25"/>
    <row r="83" spans="1:11" ht="39.75" hidden="1" customHeight="1" x14ac:dyDescent="0.25">
      <c r="A83" s="125" t="s">
        <v>218</v>
      </c>
      <c r="B83" s="665" t="s">
        <v>0</v>
      </c>
      <c r="C83" s="667"/>
      <c r="D83" s="119" t="s">
        <v>241</v>
      </c>
      <c r="E83" s="119" t="s">
        <v>235</v>
      </c>
      <c r="F83" s="119" t="s">
        <v>242</v>
      </c>
      <c r="G83" s="119" t="s">
        <v>242</v>
      </c>
      <c r="H83" s="119" t="s">
        <v>242</v>
      </c>
    </row>
    <row r="84" spans="1:11" hidden="1" x14ac:dyDescent="0.25">
      <c r="A84" s="121">
        <v>1</v>
      </c>
      <c r="B84" s="657">
        <v>2</v>
      </c>
      <c r="C84" s="669"/>
      <c r="D84" s="121">
        <v>3</v>
      </c>
      <c r="E84" s="121">
        <v>4</v>
      </c>
      <c r="F84" s="121">
        <v>5</v>
      </c>
      <c r="G84" s="121">
        <v>6</v>
      </c>
      <c r="H84" s="121">
        <v>7</v>
      </c>
    </row>
    <row r="85" spans="1:11" hidden="1" x14ac:dyDescent="0.25">
      <c r="A85" s="123"/>
      <c r="B85" s="657"/>
      <c r="C85" s="669"/>
      <c r="D85" s="124"/>
      <c r="E85" s="124"/>
      <c r="F85" s="124"/>
      <c r="G85" s="124"/>
      <c r="H85" s="124"/>
    </row>
    <row r="86" spans="1:11" hidden="1" x14ac:dyDescent="0.25">
      <c r="A86" s="123"/>
      <c r="B86" s="657"/>
      <c r="C86" s="669"/>
      <c r="D86" s="124"/>
      <c r="E86" s="124"/>
      <c r="F86" s="124"/>
      <c r="G86" s="124"/>
      <c r="H86" s="124"/>
    </row>
    <row r="87" spans="1:11" hidden="1" x14ac:dyDescent="0.25">
      <c r="A87" s="123"/>
      <c r="B87" s="657"/>
      <c r="C87" s="669"/>
      <c r="D87" s="124"/>
      <c r="E87" s="124"/>
      <c r="F87" s="124"/>
      <c r="G87" s="124"/>
      <c r="H87" s="124"/>
    </row>
    <row r="88" spans="1:11" hidden="1" x14ac:dyDescent="0.25">
      <c r="A88" s="123"/>
      <c r="B88" s="657"/>
      <c r="C88" s="669"/>
      <c r="D88" s="124"/>
      <c r="E88" s="124"/>
      <c r="F88" s="124"/>
      <c r="G88" s="124"/>
      <c r="H88" s="124"/>
    </row>
    <row r="89" spans="1:11" hidden="1" x14ac:dyDescent="0.25">
      <c r="A89" s="123"/>
      <c r="B89" s="657"/>
      <c r="C89" s="669"/>
      <c r="D89" s="124"/>
      <c r="E89" s="124"/>
      <c r="F89" s="124"/>
      <c r="G89" s="124"/>
      <c r="H89" s="124"/>
    </row>
    <row r="90" spans="1:11" hidden="1" x14ac:dyDescent="0.25">
      <c r="A90" s="123"/>
      <c r="B90" s="657"/>
      <c r="C90" s="669"/>
      <c r="D90" s="124"/>
      <c r="E90" s="124"/>
      <c r="F90" s="124"/>
      <c r="G90" s="124"/>
      <c r="H90" s="124"/>
    </row>
    <row r="91" spans="1:11" hidden="1" x14ac:dyDescent="0.25">
      <c r="A91" s="123"/>
      <c r="B91" s="657" t="s">
        <v>216</v>
      </c>
      <c r="C91" s="669"/>
      <c r="D91" s="124"/>
      <c r="E91" s="124"/>
      <c r="F91" s="124"/>
      <c r="G91" s="124"/>
      <c r="H91" s="124"/>
    </row>
    <row r="93" spans="1:11" s="66" customFormat="1" ht="14.25" customHeight="1" x14ac:dyDescent="0.2">
      <c r="A93" s="66" t="s">
        <v>243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</row>
    <row r="94" spans="1:11" s="66" customFormat="1" ht="14.25" customHeight="1" x14ac:dyDescent="0.2">
      <c r="A94" s="66" t="s">
        <v>244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</row>
    <row r="96" spans="1:11" ht="24.75" x14ac:dyDescent="0.25">
      <c r="A96" s="125" t="s">
        <v>218</v>
      </c>
      <c r="B96" s="665" t="s">
        <v>313</v>
      </c>
      <c r="C96" s="667"/>
      <c r="D96" s="119" t="s">
        <v>245</v>
      </c>
      <c r="E96" s="119" t="s">
        <v>246</v>
      </c>
      <c r="F96" s="119" t="s">
        <v>247</v>
      </c>
      <c r="G96" s="119" t="s">
        <v>303</v>
      </c>
      <c r="H96" s="119" t="s">
        <v>304</v>
      </c>
      <c r="I96" s="119" t="s">
        <v>414</v>
      </c>
    </row>
    <row r="97" spans="1:11" x14ac:dyDescent="0.25">
      <c r="A97" s="121">
        <v>1</v>
      </c>
      <c r="B97" s="657">
        <v>2</v>
      </c>
      <c r="C97" s="669"/>
      <c r="D97" s="121">
        <v>3</v>
      </c>
      <c r="E97" s="121">
        <v>4</v>
      </c>
      <c r="F97" s="121">
        <v>5</v>
      </c>
      <c r="G97" s="121">
        <v>6</v>
      </c>
      <c r="H97" s="121">
        <v>7</v>
      </c>
      <c r="I97" s="121">
        <v>8</v>
      </c>
    </row>
    <row r="98" spans="1:11" x14ac:dyDescent="0.25">
      <c r="A98" s="123"/>
      <c r="B98" s="679" t="s">
        <v>462</v>
      </c>
      <c r="C98" s="680"/>
      <c r="D98" s="342"/>
      <c r="E98" s="342"/>
      <c r="F98" s="342"/>
      <c r="G98" s="167"/>
      <c r="H98" s="167"/>
      <c r="I98" s="167"/>
    </row>
    <row r="99" spans="1:11" x14ac:dyDescent="0.25">
      <c r="A99" s="123"/>
      <c r="B99" s="679" t="s">
        <v>314</v>
      </c>
      <c r="C99" s="680"/>
      <c r="D99" s="342">
        <v>1</v>
      </c>
      <c r="E99" s="342">
        <v>12</v>
      </c>
      <c r="F99" s="343">
        <v>252</v>
      </c>
      <c r="G99" s="167">
        <f>D99*E99*F99</f>
        <v>3024</v>
      </c>
      <c r="H99" s="167">
        <v>3024</v>
      </c>
      <c r="I99" s="167">
        <v>3024</v>
      </c>
    </row>
    <row r="100" spans="1:11" x14ac:dyDescent="0.25">
      <c r="A100" s="123"/>
      <c r="B100" s="344" t="s">
        <v>314</v>
      </c>
      <c r="C100" s="345"/>
      <c r="D100" s="342">
        <v>1</v>
      </c>
      <c r="E100" s="342">
        <v>12</v>
      </c>
      <c r="F100" s="343">
        <v>517.20000000000005</v>
      </c>
      <c r="G100" s="167">
        <f t="shared" ref="G100:G102" si="8">D100*E100*F100</f>
        <v>6206.4000000000005</v>
      </c>
      <c r="H100" s="167">
        <v>6206.4</v>
      </c>
      <c r="I100" s="167">
        <v>6206.4</v>
      </c>
    </row>
    <row r="101" spans="1:11" x14ac:dyDescent="0.25">
      <c r="A101" s="123"/>
      <c r="B101" s="344" t="s">
        <v>315</v>
      </c>
      <c r="C101" s="345"/>
      <c r="D101" s="342">
        <v>1421</v>
      </c>
      <c r="E101" s="342">
        <v>12</v>
      </c>
      <c r="F101" s="342">
        <v>0.65</v>
      </c>
      <c r="G101" s="167">
        <f t="shared" si="8"/>
        <v>11083.800000000001</v>
      </c>
      <c r="H101" s="167">
        <v>11083.8</v>
      </c>
      <c r="I101" s="167">
        <v>11083.8</v>
      </c>
    </row>
    <row r="102" spans="1:11" x14ac:dyDescent="0.25">
      <c r="A102" s="123"/>
      <c r="B102" s="344" t="s">
        <v>316</v>
      </c>
      <c r="C102" s="345"/>
      <c r="D102" s="342">
        <v>1</v>
      </c>
      <c r="E102" s="342">
        <v>12</v>
      </c>
      <c r="F102" s="343">
        <v>2178</v>
      </c>
      <c r="G102" s="167">
        <f t="shared" si="8"/>
        <v>26136</v>
      </c>
      <c r="H102" s="167">
        <v>26136</v>
      </c>
      <c r="I102" s="167">
        <v>26136</v>
      </c>
    </row>
    <row r="103" spans="1:11" x14ac:dyDescent="0.25">
      <c r="A103" s="123"/>
      <c r="B103" s="657"/>
      <c r="C103" s="669"/>
      <c r="D103" s="124"/>
      <c r="E103" s="124"/>
      <c r="F103" s="124"/>
      <c r="G103" s="167"/>
      <c r="H103" s="167"/>
      <c r="I103" s="167"/>
    </row>
    <row r="104" spans="1:11" s="166" customFormat="1" x14ac:dyDescent="0.25">
      <c r="A104" s="164"/>
      <c r="B104" s="676" t="s">
        <v>216</v>
      </c>
      <c r="C104" s="677"/>
      <c r="D104" s="165"/>
      <c r="E104" s="165"/>
      <c r="F104" s="165"/>
      <c r="G104" s="168">
        <f>ROUND(SUM(G98:G103),0)</f>
        <v>46450</v>
      </c>
      <c r="H104" s="168">
        <f t="shared" ref="H104:I104" si="9">ROUND(SUM(H98:H103),0)</f>
        <v>46450</v>
      </c>
      <c r="I104" s="168">
        <f t="shared" si="9"/>
        <v>46450</v>
      </c>
      <c r="J104" s="169"/>
      <c r="K104" s="169"/>
    </row>
    <row r="106" spans="1:11" s="66" customFormat="1" ht="14.25" hidden="1" x14ac:dyDescent="0.2">
      <c r="A106" s="66" t="s">
        <v>248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</row>
    <row r="107" spans="1:11" hidden="1" x14ac:dyDescent="0.25"/>
    <row r="108" spans="1:11" ht="36.75" hidden="1" x14ac:dyDescent="0.25">
      <c r="A108" s="125" t="s">
        <v>218</v>
      </c>
      <c r="B108" s="665" t="s">
        <v>237</v>
      </c>
      <c r="C108" s="667"/>
      <c r="D108" s="119" t="s">
        <v>249</v>
      </c>
      <c r="E108" s="119" t="s">
        <v>250</v>
      </c>
      <c r="F108" s="119" t="s">
        <v>303</v>
      </c>
      <c r="G108" s="119" t="s">
        <v>304</v>
      </c>
      <c r="H108" s="119" t="s">
        <v>414</v>
      </c>
    </row>
    <row r="109" spans="1:11" hidden="1" x14ac:dyDescent="0.25">
      <c r="A109" s="121">
        <v>1</v>
      </c>
      <c r="B109" s="657">
        <v>2</v>
      </c>
      <c r="C109" s="669"/>
      <c r="D109" s="121">
        <v>3</v>
      </c>
      <c r="E109" s="121">
        <v>4</v>
      </c>
      <c r="F109" s="121">
        <v>5</v>
      </c>
      <c r="G109" s="121">
        <v>6</v>
      </c>
      <c r="H109" s="121">
        <v>7</v>
      </c>
    </row>
    <row r="110" spans="1:11" hidden="1" x14ac:dyDescent="0.25">
      <c r="A110" s="123">
        <v>1</v>
      </c>
      <c r="B110" s="657"/>
      <c r="C110" s="669"/>
      <c r="D110" s="124"/>
      <c r="E110" s="124"/>
      <c r="F110" s="124">
        <f>D110*E110</f>
        <v>0</v>
      </c>
      <c r="G110" s="124"/>
      <c r="H110" s="124"/>
    </row>
    <row r="111" spans="1:11" hidden="1" x14ac:dyDescent="0.25">
      <c r="A111" s="123"/>
      <c r="B111" s="657"/>
      <c r="C111" s="669"/>
      <c r="D111" s="124"/>
      <c r="E111" s="124"/>
      <c r="F111" s="124">
        <f t="shared" ref="F111:F115" si="10">D111*E111</f>
        <v>0</v>
      </c>
      <c r="G111" s="124"/>
      <c r="H111" s="124"/>
    </row>
    <row r="112" spans="1:11" hidden="1" x14ac:dyDescent="0.25">
      <c r="A112" s="123"/>
      <c r="B112" s="657"/>
      <c r="C112" s="669"/>
      <c r="D112" s="124"/>
      <c r="E112" s="124"/>
      <c r="F112" s="124">
        <f t="shared" si="10"/>
        <v>0</v>
      </c>
      <c r="G112" s="124"/>
      <c r="H112" s="124"/>
    </row>
    <row r="113" spans="1:11" hidden="1" x14ac:dyDescent="0.25">
      <c r="A113" s="123"/>
      <c r="B113" s="657"/>
      <c r="C113" s="669"/>
      <c r="D113" s="124"/>
      <c r="E113" s="124"/>
      <c r="F113" s="124">
        <f t="shared" si="10"/>
        <v>0</v>
      </c>
      <c r="G113" s="124"/>
      <c r="H113" s="124"/>
    </row>
    <row r="114" spans="1:11" hidden="1" x14ac:dyDescent="0.25">
      <c r="A114" s="123"/>
      <c r="B114" s="657"/>
      <c r="C114" s="669"/>
      <c r="D114" s="124"/>
      <c r="E114" s="124"/>
      <c r="F114" s="124">
        <f t="shared" si="10"/>
        <v>0</v>
      </c>
      <c r="G114" s="124"/>
      <c r="H114" s="124"/>
    </row>
    <row r="115" spans="1:11" hidden="1" x14ac:dyDescent="0.25">
      <c r="A115" s="123"/>
      <c r="B115" s="657"/>
      <c r="C115" s="669"/>
      <c r="D115" s="124"/>
      <c r="E115" s="124"/>
      <c r="F115" s="124">
        <f t="shared" si="10"/>
        <v>0</v>
      </c>
      <c r="G115" s="124"/>
      <c r="H115" s="124"/>
    </row>
    <row r="116" spans="1:11" s="166" customFormat="1" hidden="1" x14ac:dyDescent="0.25">
      <c r="A116" s="164"/>
      <c r="B116" s="676" t="s">
        <v>216</v>
      </c>
      <c r="C116" s="677"/>
      <c r="D116" s="165"/>
      <c r="E116" s="165"/>
      <c r="F116" s="165">
        <f>SUM(F110:F115)</f>
        <v>0</v>
      </c>
      <c r="G116" s="165">
        <f t="shared" ref="G116:H116" si="11">SUM(G110:G115)</f>
        <v>0</v>
      </c>
      <c r="H116" s="165">
        <f t="shared" si="11"/>
        <v>0</v>
      </c>
      <c r="I116" s="169"/>
      <c r="J116" s="169"/>
      <c r="K116" s="169"/>
    </row>
    <row r="118" spans="1:11" s="66" customFormat="1" ht="14.25" x14ac:dyDescent="0.2">
      <c r="A118" s="66" t="s">
        <v>251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</row>
    <row r="120" spans="1:11" ht="36.75" x14ac:dyDescent="0.25">
      <c r="A120" s="125" t="s">
        <v>218</v>
      </c>
      <c r="B120" s="665" t="s">
        <v>0</v>
      </c>
      <c r="C120" s="667"/>
      <c r="D120" s="119" t="s">
        <v>252</v>
      </c>
      <c r="E120" s="119" t="s">
        <v>253</v>
      </c>
      <c r="F120" s="119" t="s">
        <v>254</v>
      </c>
      <c r="G120" s="119" t="s">
        <v>303</v>
      </c>
      <c r="H120" s="119" t="s">
        <v>304</v>
      </c>
      <c r="I120" s="119" t="s">
        <v>414</v>
      </c>
    </row>
    <row r="121" spans="1:11" x14ac:dyDescent="0.25">
      <c r="A121" s="121">
        <v>1</v>
      </c>
      <c r="B121" s="657">
        <v>2</v>
      </c>
      <c r="C121" s="669"/>
      <c r="D121" s="121">
        <v>3</v>
      </c>
      <c r="E121" s="121">
        <v>4</v>
      </c>
      <c r="F121" s="121">
        <v>5</v>
      </c>
      <c r="G121" s="121">
        <v>6</v>
      </c>
      <c r="H121" s="121">
        <v>7</v>
      </c>
      <c r="I121" s="121">
        <v>8</v>
      </c>
    </row>
    <row r="122" spans="1:11" x14ac:dyDescent="0.25">
      <c r="A122" s="123"/>
      <c r="B122" s="657" t="s">
        <v>550</v>
      </c>
      <c r="C122" s="669"/>
      <c r="D122" s="375">
        <v>2707</v>
      </c>
      <c r="E122" s="375">
        <v>26.34</v>
      </c>
      <c r="F122" s="124">
        <v>1</v>
      </c>
      <c r="G122" s="124">
        <f>D122*E122*F122</f>
        <v>71302.38</v>
      </c>
      <c r="H122" s="124"/>
      <c r="I122" s="124"/>
    </row>
    <row r="123" spans="1:11" x14ac:dyDescent="0.25">
      <c r="A123" s="123"/>
      <c r="B123" s="373"/>
      <c r="C123" s="374"/>
      <c r="D123" s="375">
        <v>2177</v>
      </c>
      <c r="E123" s="375">
        <v>26.99</v>
      </c>
      <c r="F123" s="124">
        <v>1</v>
      </c>
      <c r="G123" s="124">
        <f t="shared" ref="G123:G134" si="12">D123*E123*F123</f>
        <v>58757.229999999996</v>
      </c>
      <c r="H123" s="124"/>
      <c r="I123" s="124"/>
    </row>
    <row r="124" spans="1:11" x14ac:dyDescent="0.25">
      <c r="A124" s="123"/>
      <c r="B124" s="373"/>
      <c r="C124" s="374"/>
      <c r="D124" s="376">
        <v>4563</v>
      </c>
      <c r="E124" s="375">
        <v>17.32</v>
      </c>
      <c r="F124" s="124">
        <v>1</v>
      </c>
      <c r="G124" s="124">
        <f t="shared" si="12"/>
        <v>79031.16</v>
      </c>
      <c r="H124" s="124"/>
      <c r="I124" s="124"/>
    </row>
    <row r="125" spans="1:11" x14ac:dyDescent="0.25">
      <c r="A125" s="123"/>
      <c r="B125" s="373"/>
      <c r="C125" s="374"/>
      <c r="D125" s="376">
        <v>3310</v>
      </c>
      <c r="E125" s="375">
        <v>17.75</v>
      </c>
      <c r="F125" s="124">
        <v>1</v>
      </c>
      <c r="G125" s="124">
        <f t="shared" si="12"/>
        <v>58752.5</v>
      </c>
      <c r="H125" s="124"/>
      <c r="I125" s="124"/>
    </row>
    <row r="126" spans="1:11" x14ac:dyDescent="0.25">
      <c r="A126" s="123"/>
      <c r="B126" s="657" t="s">
        <v>551</v>
      </c>
      <c r="C126" s="658"/>
      <c r="D126" s="376">
        <v>25.669</v>
      </c>
      <c r="E126" s="375">
        <v>1821.88</v>
      </c>
      <c r="F126" s="124">
        <v>1</v>
      </c>
      <c r="G126" s="361">
        <f>D126*E126*F126-0.1</f>
        <v>46765.737720000005</v>
      </c>
      <c r="H126" s="124"/>
      <c r="I126" s="124"/>
    </row>
    <row r="127" spans="1:11" x14ac:dyDescent="0.25">
      <c r="A127" s="123"/>
      <c r="B127" s="373"/>
      <c r="C127" s="374"/>
      <c r="D127" s="375">
        <v>267.85000000000002</v>
      </c>
      <c r="E127" s="375">
        <v>26.34</v>
      </c>
      <c r="F127" s="124">
        <v>1</v>
      </c>
      <c r="G127" s="361">
        <f t="shared" si="12"/>
        <v>7055.1690000000008</v>
      </c>
      <c r="H127" s="124"/>
      <c r="I127" s="124"/>
      <c r="J127" s="378"/>
    </row>
    <row r="128" spans="1:11" x14ac:dyDescent="0.25">
      <c r="A128" s="123"/>
      <c r="B128" s="657" t="s">
        <v>549</v>
      </c>
      <c r="C128" s="658"/>
      <c r="D128" s="377">
        <v>780.89</v>
      </c>
      <c r="E128" s="375">
        <v>1821.88</v>
      </c>
      <c r="F128" s="124">
        <v>1</v>
      </c>
      <c r="G128" s="361">
        <f t="shared" si="12"/>
        <v>1422687.8732</v>
      </c>
      <c r="H128" s="124"/>
      <c r="I128" s="124"/>
    </row>
    <row r="129" spans="1:11" x14ac:dyDescent="0.25">
      <c r="A129" s="123"/>
      <c r="B129" s="373"/>
      <c r="C129" s="374"/>
      <c r="D129" s="377">
        <v>243.6686</v>
      </c>
      <c r="E129" s="375">
        <v>1859.24</v>
      </c>
      <c r="F129" s="124">
        <v>1</v>
      </c>
      <c r="G129" s="361">
        <f>D129*E129*F129-2.16</f>
        <v>453036.24786400003</v>
      </c>
      <c r="H129" s="124"/>
      <c r="I129" s="124"/>
    </row>
    <row r="130" spans="1:11" x14ac:dyDescent="0.25">
      <c r="A130" s="123"/>
      <c r="B130" s="373"/>
      <c r="C130" s="374"/>
      <c r="D130" s="376">
        <v>144.428</v>
      </c>
      <c r="E130" s="375">
        <v>1821.88</v>
      </c>
      <c r="F130" s="124">
        <v>1</v>
      </c>
      <c r="G130" s="361">
        <f t="shared" si="12"/>
        <v>263130.48464000004</v>
      </c>
      <c r="H130" s="124"/>
      <c r="I130" s="124"/>
    </row>
    <row r="131" spans="1:11" x14ac:dyDescent="0.25">
      <c r="A131" s="123"/>
      <c r="B131" s="373"/>
      <c r="C131" s="374"/>
      <c r="D131" s="376">
        <v>109.303</v>
      </c>
      <c r="E131" s="375">
        <v>1859.24</v>
      </c>
      <c r="F131" s="124">
        <v>1</v>
      </c>
      <c r="G131" s="361">
        <f t="shared" si="12"/>
        <v>203220.50972</v>
      </c>
      <c r="H131" s="124"/>
      <c r="I131" s="124"/>
    </row>
    <row r="132" spans="1:11" x14ac:dyDescent="0.25">
      <c r="A132" s="123"/>
      <c r="B132" s="373"/>
      <c r="C132" s="374"/>
      <c r="D132" s="376">
        <v>1346.3030000000001</v>
      </c>
      <c r="E132" s="375">
        <v>26.34</v>
      </c>
      <c r="F132" s="124">
        <v>1</v>
      </c>
      <c r="G132" s="361">
        <f t="shared" si="12"/>
        <v>35461.621020000006</v>
      </c>
      <c r="H132" s="124"/>
      <c r="I132" s="124"/>
    </row>
    <row r="133" spans="1:11" x14ac:dyDescent="0.25">
      <c r="A133" s="123"/>
      <c r="B133" s="373"/>
      <c r="C133" s="374"/>
      <c r="D133" s="376">
        <v>1205.7760000000001</v>
      </c>
      <c r="E133" s="375">
        <v>26.99</v>
      </c>
      <c r="F133" s="124">
        <v>1</v>
      </c>
      <c r="G133" s="361">
        <f>D133*E133*F133+0.01</f>
        <v>32543.90424</v>
      </c>
      <c r="H133" s="124"/>
      <c r="I133" s="124"/>
    </row>
    <row r="134" spans="1:11" x14ac:dyDescent="0.25">
      <c r="A134" s="123"/>
      <c r="B134" s="657" t="s">
        <v>552</v>
      </c>
      <c r="C134" s="658"/>
      <c r="D134" s="379">
        <v>61075.8</v>
      </c>
      <c r="E134" s="375">
        <v>7.81</v>
      </c>
      <c r="F134" s="124">
        <v>1</v>
      </c>
      <c r="G134" s="361">
        <f t="shared" si="12"/>
        <v>477001.99800000002</v>
      </c>
      <c r="H134" s="124"/>
      <c r="I134" s="124"/>
    </row>
    <row r="135" spans="1:11" x14ac:dyDescent="0.25">
      <c r="A135" s="123"/>
      <c r="B135" s="657"/>
      <c r="C135" s="669"/>
      <c r="D135" s="379">
        <v>47222</v>
      </c>
      <c r="E135" s="375">
        <v>8.5399999999999991</v>
      </c>
      <c r="F135" s="124">
        <v>1</v>
      </c>
      <c r="G135" s="124">
        <f>D135*E135*F135+0.01</f>
        <v>403275.88999999996</v>
      </c>
      <c r="H135" s="124"/>
      <c r="I135" s="124"/>
    </row>
    <row r="136" spans="1:11" ht="47.25" customHeight="1" x14ac:dyDescent="0.25">
      <c r="A136" s="123"/>
      <c r="B136" s="681" t="s">
        <v>524</v>
      </c>
      <c r="C136" s="682"/>
      <c r="D136" s="124">
        <v>38.28</v>
      </c>
      <c r="E136" s="124">
        <v>474.34</v>
      </c>
      <c r="F136" s="124">
        <v>1</v>
      </c>
      <c r="G136" s="361">
        <f>D136*E136*F136*6+0.03</f>
        <v>108946.4412</v>
      </c>
      <c r="H136" s="124"/>
      <c r="I136" s="124"/>
    </row>
    <row r="137" spans="1:11" ht="44.25" customHeight="1" x14ac:dyDescent="0.25">
      <c r="A137" s="123"/>
      <c r="B137" s="681" t="s">
        <v>524</v>
      </c>
      <c r="C137" s="682"/>
      <c r="D137" s="124">
        <v>38.28</v>
      </c>
      <c r="E137" s="124">
        <v>490.51</v>
      </c>
      <c r="F137" s="124">
        <v>1</v>
      </c>
      <c r="G137" s="361">
        <f>D137*E137*F137*6+0.25-11.73</f>
        <v>112648.85679999999</v>
      </c>
      <c r="H137" s="124"/>
      <c r="I137" s="124"/>
    </row>
    <row r="138" spans="1:11" s="166" customFormat="1" x14ac:dyDescent="0.25">
      <c r="A138" s="164"/>
      <c r="B138" s="676" t="s">
        <v>216</v>
      </c>
      <c r="C138" s="677"/>
      <c r="D138" s="165"/>
      <c r="E138" s="165"/>
      <c r="F138" s="165"/>
      <c r="G138" s="372">
        <f>SUM(G122:G137)</f>
        <v>3833618.0034040008</v>
      </c>
      <c r="H138" s="165">
        <f>SUM(H122:H137)</f>
        <v>0</v>
      </c>
      <c r="I138" s="165">
        <f>SUM(I122:I137)</f>
        <v>0</v>
      </c>
      <c r="J138" s="169"/>
      <c r="K138" s="169"/>
    </row>
    <row r="140" spans="1:11" s="66" customFormat="1" ht="14.25" hidden="1" x14ac:dyDescent="0.2">
      <c r="A140" s="66" t="s">
        <v>255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</row>
    <row r="141" spans="1:11" hidden="1" x14ac:dyDescent="0.25"/>
    <row r="142" spans="1:11" ht="48.75" hidden="1" x14ac:dyDescent="0.25">
      <c r="A142" s="125" t="s">
        <v>218</v>
      </c>
      <c r="B142" s="665" t="s">
        <v>0</v>
      </c>
      <c r="C142" s="667"/>
      <c r="D142" s="119" t="s">
        <v>256</v>
      </c>
      <c r="E142" s="119" t="s">
        <v>257</v>
      </c>
      <c r="F142" s="119" t="s">
        <v>258</v>
      </c>
      <c r="G142" s="119" t="s">
        <v>258</v>
      </c>
      <c r="H142" s="119" t="s">
        <v>258</v>
      </c>
    </row>
    <row r="143" spans="1:11" hidden="1" x14ac:dyDescent="0.25">
      <c r="A143" s="121">
        <v>1</v>
      </c>
      <c r="B143" s="657">
        <v>2</v>
      </c>
      <c r="C143" s="669"/>
      <c r="D143" s="121">
        <v>3</v>
      </c>
      <c r="E143" s="121">
        <v>4</v>
      </c>
      <c r="F143" s="121">
        <v>5</v>
      </c>
      <c r="G143" s="121">
        <v>6</v>
      </c>
      <c r="H143" s="121">
        <v>7</v>
      </c>
    </row>
    <row r="144" spans="1:11" hidden="1" x14ac:dyDescent="0.25">
      <c r="A144" s="123"/>
      <c r="B144" s="657"/>
      <c r="C144" s="669"/>
      <c r="D144" s="124"/>
      <c r="E144" s="124"/>
      <c r="F144" s="124"/>
      <c r="G144" s="124"/>
      <c r="H144" s="124"/>
    </row>
    <row r="145" spans="1:11" hidden="1" x14ac:dyDescent="0.25">
      <c r="A145" s="123"/>
      <c r="B145" s="657"/>
      <c r="C145" s="669"/>
      <c r="D145" s="124"/>
      <c r="E145" s="124"/>
      <c r="F145" s="124"/>
      <c r="G145" s="124"/>
      <c r="H145" s="124"/>
    </row>
    <row r="146" spans="1:11" hidden="1" x14ac:dyDescent="0.25">
      <c r="A146" s="123"/>
      <c r="B146" s="657"/>
      <c r="C146" s="669"/>
      <c r="D146" s="124"/>
      <c r="E146" s="124"/>
      <c r="F146" s="124"/>
      <c r="G146" s="124"/>
      <c r="H146" s="124"/>
    </row>
    <row r="147" spans="1:11" hidden="1" x14ac:dyDescent="0.25">
      <c r="A147" s="123"/>
      <c r="B147" s="657"/>
      <c r="C147" s="669"/>
      <c r="D147" s="124"/>
      <c r="E147" s="124"/>
      <c r="F147" s="124"/>
      <c r="G147" s="124"/>
      <c r="H147" s="124"/>
    </row>
    <row r="148" spans="1:11" hidden="1" x14ac:dyDescent="0.25">
      <c r="A148" s="123"/>
      <c r="B148" s="657"/>
      <c r="C148" s="669"/>
      <c r="D148" s="124"/>
      <c r="E148" s="124"/>
      <c r="F148" s="124"/>
      <c r="G148" s="124"/>
      <c r="H148" s="124"/>
    </row>
    <row r="149" spans="1:11" hidden="1" x14ac:dyDescent="0.25">
      <c r="A149" s="123"/>
      <c r="B149" s="657"/>
      <c r="C149" s="669"/>
      <c r="D149" s="124"/>
      <c r="E149" s="124"/>
      <c r="F149" s="124"/>
      <c r="G149" s="124"/>
      <c r="H149" s="124"/>
    </row>
    <row r="150" spans="1:11" s="166" customFormat="1" hidden="1" x14ac:dyDescent="0.25">
      <c r="A150" s="164"/>
      <c r="B150" s="676" t="s">
        <v>216</v>
      </c>
      <c r="C150" s="677"/>
      <c r="D150" s="165"/>
      <c r="E150" s="165"/>
      <c r="F150" s="165">
        <f>SUM(F144:F149)</f>
        <v>0</v>
      </c>
      <c r="G150" s="165">
        <f t="shared" ref="G150:H150" si="13">SUM(G144:G149)</f>
        <v>0</v>
      </c>
      <c r="H150" s="165">
        <f t="shared" si="13"/>
        <v>0</v>
      </c>
      <c r="I150" s="169"/>
      <c r="J150" s="169"/>
      <c r="K150" s="169"/>
    </row>
    <row r="152" spans="1:11" s="66" customFormat="1" ht="14.25" x14ac:dyDescent="0.2">
      <c r="A152" s="66" t="s">
        <v>259</v>
      </c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</row>
    <row r="154" spans="1:11" ht="24.75" x14ac:dyDescent="0.25">
      <c r="A154" s="125" t="s">
        <v>218</v>
      </c>
      <c r="B154" s="665" t="s">
        <v>0</v>
      </c>
      <c r="C154" s="667"/>
      <c r="D154" s="119" t="s">
        <v>260</v>
      </c>
      <c r="E154" s="119" t="s">
        <v>261</v>
      </c>
      <c r="F154" s="119" t="s">
        <v>303</v>
      </c>
      <c r="G154" s="119" t="s">
        <v>304</v>
      </c>
      <c r="H154" s="119" t="s">
        <v>414</v>
      </c>
    </row>
    <row r="155" spans="1:11" x14ac:dyDescent="0.25">
      <c r="A155" s="121">
        <v>1</v>
      </c>
      <c r="B155" s="657">
        <v>2</v>
      </c>
      <c r="C155" s="669"/>
      <c r="D155" s="121">
        <v>3</v>
      </c>
      <c r="E155" s="121">
        <v>4</v>
      </c>
      <c r="F155" s="121">
        <v>5</v>
      </c>
      <c r="G155" s="121">
        <v>6</v>
      </c>
      <c r="H155" s="121">
        <v>7</v>
      </c>
    </row>
    <row r="156" spans="1:11" x14ac:dyDescent="0.25">
      <c r="A156" s="123">
        <v>1</v>
      </c>
      <c r="B156" s="657" t="s">
        <v>464</v>
      </c>
      <c r="C156" s="669"/>
      <c r="D156" s="124">
        <v>1</v>
      </c>
      <c r="E156" s="124">
        <v>9252.24</v>
      </c>
      <c r="F156" s="124">
        <f>E156*D156</f>
        <v>9252.24</v>
      </c>
      <c r="G156" s="124">
        <v>9252.24</v>
      </c>
      <c r="H156" s="124">
        <v>9252.24</v>
      </c>
    </row>
    <row r="157" spans="1:11" x14ac:dyDescent="0.25">
      <c r="A157" s="123"/>
      <c r="B157" s="657" t="s">
        <v>465</v>
      </c>
      <c r="C157" s="669"/>
      <c r="D157" s="124"/>
      <c r="E157" s="124"/>
      <c r="F157" s="124">
        <f t="shared" ref="F157:F179" si="14">E157*D157</f>
        <v>0</v>
      </c>
      <c r="G157" s="124"/>
      <c r="H157" s="124"/>
    </row>
    <row r="158" spans="1:11" x14ac:dyDescent="0.25">
      <c r="A158" s="123">
        <v>2</v>
      </c>
      <c r="B158" s="657" t="s">
        <v>466</v>
      </c>
      <c r="C158" s="658"/>
      <c r="D158" s="124">
        <v>1</v>
      </c>
      <c r="E158" s="124">
        <v>6268.8</v>
      </c>
      <c r="F158" s="124">
        <f t="shared" si="14"/>
        <v>6268.8</v>
      </c>
      <c r="G158" s="124">
        <v>6268.8</v>
      </c>
      <c r="H158" s="124">
        <v>6268.8</v>
      </c>
    </row>
    <row r="159" spans="1:11" x14ac:dyDescent="0.25">
      <c r="A159" s="123"/>
      <c r="B159" s="657" t="s">
        <v>467</v>
      </c>
      <c r="C159" s="658"/>
      <c r="D159" s="124"/>
      <c r="E159" s="124"/>
      <c r="F159" s="124">
        <f t="shared" si="14"/>
        <v>0</v>
      </c>
      <c r="G159" s="124"/>
      <c r="H159" s="124"/>
    </row>
    <row r="160" spans="1:11" x14ac:dyDescent="0.25">
      <c r="A160" s="123">
        <v>3</v>
      </c>
      <c r="B160" s="657" t="s">
        <v>463</v>
      </c>
      <c r="C160" s="658"/>
      <c r="D160" s="124">
        <v>1</v>
      </c>
      <c r="E160" s="124">
        <v>40752</v>
      </c>
      <c r="F160" s="124">
        <f t="shared" si="14"/>
        <v>40752</v>
      </c>
      <c r="G160" s="124">
        <v>40752</v>
      </c>
      <c r="H160" s="124">
        <v>40752</v>
      </c>
    </row>
    <row r="161" spans="1:8" x14ac:dyDescent="0.25">
      <c r="A161" s="123"/>
      <c r="B161" s="657" t="s">
        <v>468</v>
      </c>
      <c r="C161" s="658"/>
      <c r="D161" s="124"/>
      <c r="E161" s="124"/>
      <c r="F161" s="124">
        <f t="shared" si="14"/>
        <v>0</v>
      </c>
      <c r="G161" s="124"/>
      <c r="H161" s="124"/>
    </row>
    <row r="162" spans="1:8" x14ac:dyDescent="0.25">
      <c r="A162" s="123">
        <v>4</v>
      </c>
      <c r="B162" s="657" t="s">
        <v>469</v>
      </c>
      <c r="C162" s="658"/>
      <c r="D162" s="124">
        <v>1</v>
      </c>
      <c r="E162" s="124">
        <v>21000</v>
      </c>
      <c r="F162" s="124">
        <f t="shared" si="14"/>
        <v>21000</v>
      </c>
      <c r="G162" s="124">
        <v>21000</v>
      </c>
      <c r="H162" s="124">
        <v>21000</v>
      </c>
    </row>
    <row r="163" spans="1:8" x14ac:dyDescent="0.25">
      <c r="A163" s="123"/>
      <c r="B163" s="657" t="s">
        <v>470</v>
      </c>
      <c r="C163" s="658"/>
      <c r="D163" s="124"/>
      <c r="E163" s="124"/>
      <c r="F163" s="124">
        <f t="shared" si="14"/>
        <v>0</v>
      </c>
      <c r="G163" s="124"/>
      <c r="H163" s="124"/>
    </row>
    <row r="164" spans="1:8" x14ac:dyDescent="0.25">
      <c r="A164" s="123">
        <v>5</v>
      </c>
      <c r="B164" s="657" t="s">
        <v>463</v>
      </c>
      <c r="C164" s="658"/>
      <c r="D164" s="124">
        <v>1</v>
      </c>
      <c r="E164" s="124">
        <v>26400</v>
      </c>
      <c r="F164" s="124">
        <f t="shared" si="14"/>
        <v>26400</v>
      </c>
      <c r="G164" s="124">
        <v>26400</v>
      </c>
      <c r="H164" s="124">
        <v>26400</v>
      </c>
    </row>
    <row r="165" spans="1:8" x14ac:dyDescent="0.25">
      <c r="A165" s="123"/>
      <c r="B165" s="657" t="s">
        <v>471</v>
      </c>
      <c r="C165" s="658"/>
      <c r="D165" s="124"/>
      <c r="E165" s="124"/>
      <c r="F165" s="124">
        <f t="shared" si="14"/>
        <v>0</v>
      </c>
      <c r="G165" s="124"/>
      <c r="H165" s="124"/>
    </row>
    <row r="166" spans="1:8" x14ac:dyDescent="0.25">
      <c r="A166" s="123">
        <v>6</v>
      </c>
      <c r="B166" s="657" t="s">
        <v>472</v>
      </c>
      <c r="C166" s="658"/>
      <c r="D166" s="124">
        <v>1</v>
      </c>
      <c r="E166" s="124">
        <v>38526.239999999998</v>
      </c>
      <c r="F166" s="124">
        <f t="shared" si="14"/>
        <v>38526.239999999998</v>
      </c>
      <c r="G166" s="124">
        <v>38526.239999999998</v>
      </c>
      <c r="H166" s="124">
        <v>38526.239999999998</v>
      </c>
    </row>
    <row r="167" spans="1:8" x14ac:dyDescent="0.25">
      <c r="A167" s="123"/>
      <c r="B167" s="657" t="s">
        <v>473</v>
      </c>
      <c r="C167" s="658"/>
      <c r="D167" s="124"/>
      <c r="E167" s="124"/>
      <c r="F167" s="124">
        <f t="shared" si="14"/>
        <v>0</v>
      </c>
      <c r="G167" s="124"/>
      <c r="H167" s="124"/>
    </row>
    <row r="168" spans="1:8" x14ac:dyDescent="0.25">
      <c r="A168" s="123"/>
      <c r="B168" s="657" t="s">
        <v>472</v>
      </c>
      <c r="C168" s="658"/>
      <c r="D168" s="124">
        <v>1</v>
      </c>
      <c r="E168" s="124">
        <v>46592</v>
      </c>
      <c r="F168" s="124">
        <f t="shared" si="14"/>
        <v>46592</v>
      </c>
      <c r="G168" s="124">
        <v>46592</v>
      </c>
      <c r="H168" s="124">
        <v>46592</v>
      </c>
    </row>
    <row r="169" spans="1:8" x14ac:dyDescent="0.25">
      <c r="A169" s="123"/>
      <c r="B169" s="657" t="s">
        <v>474</v>
      </c>
      <c r="C169" s="658"/>
      <c r="D169" s="124"/>
      <c r="E169" s="124"/>
      <c r="F169" s="124">
        <f t="shared" si="14"/>
        <v>0</v>
      </c>
      <c r="G169" s="124"/>
      <c r="H169" s="124"/>
    </row>
    <row r="170" spans="1:8" x14ac:dyDescent="0.25">
      <c r="A170" s="123"/>
      <c r="B170" s="657" t="s">
        <v>475</v>
      </c>
      <c r="C170" s="658"/>
      <c r="D170" s="124">
        <v>1</v>
      </c>
      <c r="E170" s="124">
        <v>5000</v>
      </c>
      <c r="F170" s="124">
        <f t="shared" si="14"/>
        <v>5000</v>
      </c>
      <c r="G170" s="124">
        <v>5000</v>
      </c>
      <c r="H170" s="124">
        <v>5000</v>
      </c>
    </row>
    <row r="171" spans="1:8" x14ac:dyDescent="0.25">
      <c r="A171" s="123"/>
      <c r="B171" s="657" t="s">
        <v>476</v>
      </c>
      <c r="C171" s="658"/>
      <c r="D171" s="124"/>
      <c r="E171" s="124"/>
      <c r="F171" s="124">
        <f t="shared" si="14"/>
        <v>0</v>
      </c>
      <c r="G171" s="124"/>
      <c r="H171" s="124"/>
    </row>
    <row r="172" spans="1:8" x14ac:dyDescent="0.25">
      <c r="A172" s="123"/>
      <c r="B172" s="657" t="s">
        <v>477</v>
      </c>
      <c r="C172" s="658"/>
      <c r="D172" s="124">
        <v>1</v>
      </c>
      <c r="E172" s="124">
        <v>10200</v>
      </c>
      <c r="F172" s="124">
        <f t="shared" si="14"/>
        <v>10200</v>
      </c>
      <c r="G172" s="124">
        <v>10200</v>
      </c>
      <c r="H172" s="124">
        <v>10200</v>
      </c>
    </row>
    <row r="173" spans="1:8" x14ac:dyDescent="0.25">
      <c r="A173" s="123"/>
      <c r="B173" s="657" t="s">
        <v>478</v>
      </c>
      <c r="C173" s="658"/>
      <c r="D173" s="124"/>
      <c r="E173" s="124"/>
      <c r="F173" s="124">
        <f t="shared" si="14"/>
        <v>0</v>
      </c>
      <c r="G173" s="124"/>
      <c r="H173" s="124"/>
    </row>
    <row r="174" spans="1:8" x14ac:dyDescent="0.25">
      <c r="A174" s="123"/>
      <c r="B174" s="657" t="s">
        <v>463</v>
      </c>
      <c r="C174" s="658"/>
      <c r="D174" s="124">
        <v>1</v>
      </c>
      <c r="E174" s="124">
        <v>6000</v>
      </c>
      <c r="F174" s="124">
        <f t="shared" si="14"/>
        <v>6000</v>
      </c>
      <c r="G174" s="124">
        <v>6000</v>
      </c>
      <c r="H174" s="124">
        <v>6000</v>
      </c>
    </row>
    <row r="175" spans="1:8" x14ac:dyDescent="0.25">
      <c r="A175" s="123"/>
      <c r="B175" s="657" t="s">
        <v>479</v>
      </c>
      <c r="C175" s="658"/>
      <c r="D175" s="124"/>
      <c r="E175" s="124"/>
      <c r="F175" s="124">
        <f t="shared" si="14"/>
        <v>0</v>
      </c>
      <c r="G175" s="124"/>
      <c r="H175" s="124"/>
    </row>
    <row r="176" spans="1:8" x14ac:dyDescent="0.25">
      <c r="A176" s="123"/>
      <c r="B176" s="657" t="s">
        <v>463</v>
      </c>
      <c r="C176" s="658"/>
      <c r="D176" s="124">
        <v>1</v>
      </c>
      <c r="E176" s="124">
        <v>14000</v>
      </c>
      <c r="F176" s="124">
        <f t="shared" si="14"/>
        <v>14000</v>
      </c>
      <c r="G176" s="124">
        <v>14000</v>
      </c>
      <c r="H176" s="124">
        <v>14000</v>
      </c>
    </row>
    <row r="177" spans="1:11" x14ac:dyDescent="0.25">
      <c r="A177" s="123"/>
      <c r="B177" s="657" t="s">
        <v>480</v>
      </c>
      <c r="C177" s="658"/>
      <c r="D177" s="124"/>
      <c r="E177" s="124"/>
      <c r="F177" s="124">
        <f t="shared" si="14"/>
        <v>0</v>
      </c>
      <c r="G177" s="124"/>
      <c r="H177" s="124"/>
    </row>
    <row r="178" spans="1:11" x14ac:dyDescent="0.25">
      <c r="A178" s="123"/>
      <c r="B178" s="657" t="s">
        <v>463</v>
      </c>
      <c r="C178" s="658"/>
      <c r="D178" s="124">
        <v>1</v>
      </c>
      <c r="E178" s="124">
        <v>28693</v>
      </c>
      <c r="F178" s="124">
        <f t="shared" si="14"/>
        <v>28693</v>
      </c>
      <c r="G178" s="124">
        <v>28693</v>
      </c>
      <c r="H178" s="124">
        <v>28693</v>
      </c>
    </row>
    <row r="179" spans="1:11" x14ac:dyDescent="0.25">
      <c r="A179" s="123"/>
      <c r="B179" s="657" t="s">
        <v>481</v>
      </c>
      <c r="C179" s="658"/>
      <c r="D179" s="124"/>
      <c r="E179" s="124"/>
      <c r="F179" s="124">
        <f t="shared" si="14"/>
        <v>0</v>
      </c>
      <c r="G179" s="124"/>
      <c r="H179" s="124"/>
    </row>
    <row r="180" spans="1:11" s="166" customFormat="1" x14ac:dyDescent="0.25">
      <c r="A180" s="164"/>
      <c r="B180" s="676" t="s">
        <v>216</v>
      </c>
      <c r="C180" s="677"/>
      <c r="D180" s="165"/>
      <c r="E180" s="165"/>
      <c r="F180" s="165">
        <f>SUM(F156:F179)-0.28</f>
        <v>252684</v>
      </c>
      <c r="G180" s="165">
        <f>SUM(G156:G179)-0.28</f>
        <v>252684</v>
      </c>
      <c r="H180" s="165">
        <f>SUM(H156:H179)-0.28</f>
        <v>252684</v>
      </c>
      <c r="I180" s="169"/>
      <c r="J180" s="169"/>
      <c r="K180" s="169"/>
    </row>
    <row r="182" spans="1:11" s="66" customFormat="1" ht="14.25" x14ac:dyDescent="0.2">
      <c r="A182" s="66" t="s">
        <v>262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</row>
    <row r="184" spans="1:11" ht="25.5" customHeight="1" x14ac:dyDescent="0.25">
      <c r="A184" s="125" t="s">
        <v>218</v>
      </c>
      <c r="B184" s="665" t="s">
        <v>237</v>
      </c>
      <c r="C184" s="667"/>
      <c r="D184" s="119" t="s">
        <v>260</v>
      </c>
      <c r="E184" s="119" t="s">
        <v>261</v>
      </c>
      <c r="F184" s="119" t="s">
        <v>303</v>
      </c>
      <c r="G184" s="119" t="s">
        <v>304</v>
      </c>
      <c r="H184" s="119" t="s">
        <v>414</v>
      </c>
    </row>
    <row r="185" spans="1:11" x14ac:dyDescent="0.25">
      <c r="A185" s="121">
        <v>1</v>
      </c>
      <c r="B185" s="657">
        <v>2</v>
      </c>
      <c r="C185" s="669"/>
      <c r="D185" s="121">
        <v>3</v>
      </c>
      <c r="E185" s="121">
        <v>4</v>
      </c>
      <c r="F185" s="121">
        <v>5</v>
      </c>
      <c r="G185" s="121">
        <v>6</v>
      </c>
      <c r="H185" s="121">
        <v>7</v>
      </c>
    </row>
    <row r="186" spans="1:11" x14ac:dyDescent="0.25">
      <c r="A186" s="123">
        <v>1</v>
      </c>
      <c r="B186" s="657" t="s">
        <v>482</v>
      </c>
      <c r="C186" s="669"/>
      <c r="D186" s="124">
        <v>1</v>
      </c>
      <c r="E186" s="124">
        <v>25649.279999999999</v>
      </c>
      <c r="F186" s="124">
        <f>E186*D186</f>
        <v>25649.279999999999</v>
      </c>
      <c r="G186" s="124">
        <v>25649.279999999999</v>
      </c>
      <c r="H186" s="124">
        <v>25649.279999999999</v>
      </c>
    </row>
    <row r="187" spans="1:11" x14ac:dyDescent="0.25">
      <c r="A187" s="123"/>
      <c r="B187" s="657" t="s">
        <v>483</v>
      </c>
      <c r="C187" s="669"/>
      <c r="D187" s="124"/>
      <c r="E187" s="124"/>
      <c r="F187" s="124">
        <f t="shared" ref="F187:F197" si="15">E187*D187</f>
        <v>0</v>
      </c>
      <c r="G187" s="124"/>
      <c r="H187" s="124"/>
    </row>
    <row r="188" spans="1:11" x14ac:dyDescent="0.25">
      <c r="A188" s="123"/>
      <c r="B188" s="657" t="s">
        <v>484</v>
      </c>
      <c r="C188" s="669"/>
      <c r="D188" s="124">
        <v>1</v>
      </c>
      <c r="E188" s="124">
        <v>187410</v>
      </c>
      <c r="F188" s="124">
        <f t="shared" si="15"/>
        <v>187410</v>
      </c>
      <c r="G188" s="124">
        <v>187410</v>
      </c>
      <c r="H188" s="124">
        <v>187410</v>
      </c>
    </row>
    <row r="189" spans="1:11" x14ac:dyDescent="0.25">
      <c r="A189" s="123"/>
      <c r="B189" s="657" t="s">
        <v>485</v>
      </c>
      <c r="C189" s="658"/>
      <c r="D189" s="124"/>
      <c r="E189" s="124"/>
      <c r="F189" s="124">
        <f t="shared" si="15"/>
        <v>0</v>
      </c>
      <c r="G189" s="124"/>
      <c r="H189" s="124"/>
    </row>
    <row r="190" spans="1:11" x14ac:dyDescent="0.25">
      <c r="A190" s="123"/>
      <c r="B190" s="657" t="s">
        <v>486</v>
      </c>
      <c r="C190" s="658"/>
      <c r="D190" s="124"/>
      <c r="E190" s="124"/>
      <c r="F190" s="124">
        <f t="shared" si="15"/>
        <v>0</v>
      </c>
      <c r="G190" s="124"/>
      <c r="H190" s="124"/>
    </row>
    <row r="191" spans="1:11" x14ac:dyDescent="0.25">
      <c r="A191" s="123"/>
      <c r="B191" s="657" t="s">
        <v>487</v>
      </c>
      <c r="C191" s="658"/>
      <c r="D191" s="124"/>
      <c r="E191" s="124"/>
      <c r="F191" s="124">
        <f t="shared" si="15"/>
        <v>0</v>
      </c>
      <c r="G191" s="124"/>
      <c r="H191" s="124"/>
    </row>
    <row r="192" spans="1:11" x14ac:dyDescent="0.25">
      <c r="A192" s="123"/>
      <c r="B192" s="657" t="s">
        <v>488</v>
      </c>
      <c r="C192" s="658"/>
      <c r="D192" s="124">
        <v>1</v>
      </c>
      <c r="E192" s="124">
        <v>11272</v>
      </c>
      <c r="F192" s="124">
        <f t="shared" si="15"/>
        <v>11272</v>
      </c>
      <c r="G192" s="124">
        <v>11272</v>
      </c>
      <c r="H192" s="124">
        <v>11272</v>
      </c>
    </row>
    <row r="193" spans="1:11" x14ac:dyDescent="0.25">
      <c r="A193" s="123"/>
      <c r="B193" s="657" t="s">
        <v>489</v>
      </c>
      <c r="C193" s="658"/>
      <c r="D193" s="124"/>
      <c r="E193" s="124"/>
      <c r="F193" s="124">
        <f t="shared" si="15"/>
        <v>0</v>
      </c>
      <c r="G193" s="124"/>
      <c r="H193" s="124"/>
    </row>
    <row r="194" spans="1:11" x14ac:dyDescent="0.25">
      <c r="A194" s="123"/>
      <c r="B194" s="657" t="s">
        <v>490</v>
      </c>
      <c r="C194" s="658"/>
      <c r="D194" s="124">
        <v>1</v>
      </c>
      <c r="E194" s="124">
        <v>595200</v>
      </c>
      <c r="F194" s="124">
        <f t="shared" si="15"/>
        <v>595200</v>
      </c>
      <c r="G194" s="124">
        <v>595200</v>
      </c>
      <c r="H194" s="124">
        <v>595200</v>
      </c>
    </row>
    <row r="195" spans="1:11" x14ac:dyDescent="0.25">
      <c r="A195" s="123"/>
      <c r="B195" s="657" t="s">
        <v>491</v>
      </c>
      <c r="C195" s="658"/>
      <c r="D195" s="124"/>
      <c r="E195" s="124"/>
      <c r="F195" s="124">
        <f t="shared" si="15"/>
        <v>0</v>
      </c>
      <c r="G195" s="124"/>
      <c r="H195" s="124"/>
    </row>
    <row r="196" spans="1:11" x14ac:dyDescent="0.25">
      <c r="A196" s="123"/>
      <c r="B196" s="657" t="s">
        <v>492</v>
      </c>
      <c r="C196" s="658"/>
      <c r="D196" s="124">
        <v>1</v>
      </c>
      <c r="E196" s="124">
        <v>2500</v>
      </c>
      <c r="F196" s="124">
        <f t="shared" si="15"/>
        <v>2500</v>
      </c>
      <c r="G196" s="124">
        <v>2500</v>
      </c>
      <c r="H196" s="124">
        <v>2500</v>
      </c>
    </row>
    <row r="197" spans="1:11" x14ac:dyDescent="0.25">
      <c r="A197" s="123"/>
      <c r="B197" s="657" t="s">
        <v>493</v>
      </c>
      <c r="C197" s="658"/>
      <c r="D197" s="124"/>
      <c r="E197" s="124"/>
      <c r="F197" s="124">
        <f t="shared" si="15"/>
        <v>0</v>
      </c>
      <c r="G197" s="124"/>
      <c r="H197" s="124"/>
    </row>
    <row r="198" spans="1:11" s="166" customFormat="1" x14ac:dyDescent="0.25">
      <c r="A198" s="164"/>
      <c r="B198" s="676" t="s">
        <v>216</v>
      </c>
      <c r="C198" s="677"/>
      <c r="D198" s="165"/>
      <c r="E198" s="165"/>
      <c r="F198" s="165">
        <f>SUM(F186:F197)-0.28</f>
        <v>822031</v>
      </c>
      <c r="G198" s="165">
        <f>SUM(G186:G197)-0.28</f>
        <v>822031</v>
      </c>
      <c r="H198" s="165">
        <f>SUM(H186:H197)-0.28</f>
        <v>822031</v>
      </c>
      <c r="I198" s="169"/>
      <c r="J198" s="169"/>
      <c r="K198" s="169"/>
    </row>
    <row r="200" spans="1:11" s="66" customFormat="1" ht="14.25" x14ac:dyDescent="0.2">
      <c r="A200" s="66" t="s">
        <v>263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</row>
    <row r="202" spans="1:11" ht="24.75" x14ac:dyDescent="0.25">
      <c r="A202" s="125" t="s">
        <v>218</v>
      </c>
      <c r="B202" s="665" t="s">
        <v>237</v>
      </c>
      <c r="C202" s="667"/>
      <c r="D202" s="119" t="s">
        <v>256</v>
      </c>
      <c r="E202" s="119" t="s">
        <v>261</v>
      </c>
      <c r="F202" s="119" t="s">
        <v>303</v>
      </c>
      <c r="G202" s="119" t="s">
        <v>304</v>
      </c>
      <c r="H202" s="119" t="s">
        <v>414</v>
      </c>
    </row>
    <row r="203" spans="1:11" x14ac:dyDescent="0.25">
      <c r="A203" s="121">
        <v>1</v>
      </c>
      <c r="B203" s="657">
        <v>2</v>
      </c>
      <c r="C203" s="669"/>
      <c r="D203" s="121">
        <v>3</v>
      </c>
      <c r="E203" s="121">
        <v>4</v>
      </c>
      <c r="F203" s="121">
        <v>5</v>
      </c>
      <c r="G203" s="121">
        <v>6</v>
      </c>
      <c r="H203" s="121">
        <v>7</v>
      </c>
    </row>
    <row r="204" spans="1:11" x14ac:dyDescent="0.25">
      <c r="A204" s="123">
        <v>1</v>
      </c>
      <c r="B204" s="657" t="s">
        <v>495</v>
      </c>
      <c r="C204" s="669"/>
      <c r="D204" s="124">
        <v>500</v>
      </c>
      <c r="E204" s="124">
        <v>210</v>
      </c>
      <c r="F204" s="124">
        <f>D204*E204</f>
        <v>105000</v>
      </c>
      <c r="G204" s="124">
        <v>105000</v>
      </c>
      <c r="H204" s="124">
        <v>105000</v>
      </c>
    </row>
    <row r="205" spans="1:11" x14ac:dyDescent="0.25">
      <c r="A205" s="129"/>
      <c r="B205" s="657" t="s">
        <v>496</v>
      </c>
      <c r="C205" s="669"/>
      <c r="D205" s="124">
        <v>1000</v>
      </c>
      <c r="E205" s="124">
        <v>15</v>
      </c>
      <c r="F205" s="124">
        <f t="shared" ref="F205:F225" si="16">D205*E205</f>
        <v>15000</v>
      </c>
      <c r="G205" s="124">
        <v>15000</v>
      </c>
      <c r="H205" s="124">
        <v>15000</v>
      </c>
    </row>
    <row r="206" spans="1:11" x14ac:dyDescent="0.25">
      <c r="A206" s="129"/>
      <c r="B206" s="657" t="s">
        <v>497</v>
      </c>
      <c r="C206" s="658"/>
      <c r="D206" s="124">
        <v>48</v>
      </c>
      <c r="E206" s="124">
        <v>50</v>
      </c>
      <c r="F206" s="124">
        <f t="shared" si="16"/>
        <v>2400</v>
      </c>
      <c r="G206" s="124">
        <v>2400</v>
      </c>
      <c r="H206" s="124">
        <v>2400</v>
      </c>
    </row>
    <row r="207" spans="1:11" x14ac:dyDescent="0.25">
      <c r="A207" s="129"/>
      <c r="B207" s="657" t="s">
        <v>498</v>
      </c>
      <c r="C207" s="658"/>
      <c r="D207" s="124">
        <v>1</v>
      </c>
      <c r="E207" s="124">
        <v>1623557</v>
      </c>
      <c r="F207" s="124">
        <f t="shared" si="16"/>
        <v>1623557</v>
      </c>
      <c r="G207" s="124">
        <v>1623557</v>
      </c>
      <c r="H207" s="124">
        <v>1623557</v>
      </c>
    </row>
    <row r="208" spans="1:11" x14ac:dyDescent="0.25">
      <c r="A208" s="129"/>
      <c r="B208" s="657" t="s">
        <v>499</v>
      </c>
      <c r="C208" s="658"/>
      <c r="D208" s="124"/>
      <c r="E208" s="124"/>
      <c r="F208" s="124">
        <f t="shared" si="16"/>
        <v>0</v>
      </c>
      <c r="G208" s="124"/>
      <c r="H208" s="124"/>
    </row>
    <row r="209" spans="1:8" x14ac:dyDescent="0.25">
      <c r="A209" s="129"/>
      <c r="B209" s="657" t="s">
        <v>500</v>
      </c>
      <c r="C209" s="658"/>
      <c r="D209" s="124"/>
      <c r="E209" s="124"/>
      <c r="F209" s="124">
        <f t="shared" si="16"/>
        <v>0</v>
      </c>
      <c r="G209" s="124"/>
      <c r="H209" s="124"/>
    </row>
    <row r="210" spans="1:8" hidden="1" x14ac:dyDescent="0.25">
      <c r="A210" s="129"/>
      <c r="B210" s="657"/>
      <c r="C210" s="658"/>
      <c r="D210" s="124"/>
      <c r="E210" s="124"/>
      <c r="F210" s="124">
        <f t="shared" si="16"/>
        <v>0</v>
      </c>
      <c r="G210" s="124"/>
      <c r="H210" s="124"/>
    </row>
    <row r="211" spans="1:8" hidden="1" x14ac:dyDescent="0.25">
      <c r="A211" s="129"/>
      <c r="B211" s="657"/>
      <c r="C211" s="658"/>
      <c r="D211" s="124"/>
      <c r="E211" s="124"/>
      <c r="F211" s="124">
        <f t="shared" si="16"/>
        <v>0</v>
      </c>
      <c r="G211" s="124"/>
      <c r="H211" s="124"/>
    </row>
    <row r="212" spans="1:8" hidden="1" x14ac:dyDescent="0.25">
      <c r="A212" s="129"/>
      <c r="B212" s="657"/>
      <c r="C212" s="658"/>
      <c r="D212" s="124"/>
      <c r="E212" s="124"/>
      <c r="F212" s="124">
        <f t="shared" si="16"/>
        <v>0</v>
      </c>
      <c r="G212" s="124"/>
      <c r="H212" s="124"/>
    </row>
    <row r="213" spans="1:8" hidden="1" x14ac:dyDescent="0.25">
      <c r="A213" s="129"/>
      <c r="B213" s="657"/>
      <c r="C213" s="658"/>
      <c r="D213" s="124"/>
      <c r="E213" s="124"/>
      <c r="F213" s="124">
        <f t="shared" si="16"/>
        <v>0</v>
      </c>
      <c r="G213" s="124"/>
      <c r="H213" s="124"/>
    </row>
    <row r="214" spans="1:8" hidden="1" x14ac:dyDescent="0.25">
      <c r="A214" s="129"/>
      <c r="B214" s="657"/>
      <c r="C214" s="658"/>
      <c r="D214" s="124"/>
      <c r="E214" s="124"/>
      <c r="F214" s="124">
        <f t="shared" si="16"/>
        <v>0</v>
      </c>
      <c r="G214" s="124"/>
      <c r="H214" s="124"/>
    </row>
    <row r="215" spans="1:8" hidden="1" x14ac:dyDescent="0.25">
      <c r="A215" s="129"/>
      <c r="B215" s="127"/>
      <c r="C215" s="128"/>
      <c r="D215" s="124"/>
      <c r="E215" s="124"/>
      <c r="F215" s="124">
        <f t="shared" si="16"/>
        <v>0</v>
      </c>
      <c r="G215" s="124"/>
      <c r="H215" s="124"/>
    </row>
    <row r="216" spans="1:8" hidden="1" x14ac:dyDescent="0.25">
      <c r="A216" s="129"/>
      <c r="B216" s="127"/>
      <c r="C216" s="128"/>
      <c r="D216" s="124"/>
      <c r="E216" s="124"/>
      <c r="F216" s="124">
        <f t="shared" si="16"/>
        <v>0</v>
      </c>
      <c r="G216" s="124"/>
      <c r="H216" s="124"/>
    </row>
    <row r="217" spans="1:8" hidden="1" x14ac:dyDescent="0.25">
      <c r="A217" s="129"/>
      <c r="B217" s="127"/>
      <c r="C217" s="128"/>
      <c r="D217" s="124"/>
      <c r="E217" s="124"/>
      <c r="F217" s="124">
        <f t="shared" si="16"/>
        <v>0</v>
      </c>
      <c r="G217" s="124"/>
      <c r="H217" s="124"/>
    </row>
    <row r="218" spans="1:8" hidden="1" x14ac:dyDescent="0.25">
      <c r="A218" s="129"/>
      <c r="B218" s="127"/>
      <c r="C218" s="128"/>
      <c r="D218" s="124"/>
      <c r="E218" s="124"/>
      <c r="F218" s="124">
        <f t="shared" si="16"/>
        <v>0</v>
      </c>
      <c r="G218" s="124"/>
      <c r="H218" s="124"/>
    </row>
    <row r="219" spans="1:8" hidden="1" x14ac:dyDescent="0.25">
      <c r="A219" s="129"/>
      <c r="B219" s="127"/>
      <c r="C219" s="128"/>
      <c r="D219" s="124"/>
      <c r="E219" s="124"/>
      <c r="F219" s="124">
        <f t="shared" si="16"/>
        <v>0</v>
      </c>
      <c r="G219" s="124"/>
      <c r="H219" s="124"/>
    </row>
    <row r="220" spans="1:8" hidden="1" x14ac:dyDescent="0.25">
      <c r="A220" s="129"/>
      <c r="B220" s="127"/>
      <c r="C220" s="128"/>
      <c r="D220" s="124"/>
      <c r="E220" s="124"/>
      <c r="F220" s="124">
        <f t="shared" si="16"/>
        <v>0</v>
      </c>
      <c r="G220" s="124"/>
      <c r="H220" s="124"/>
    </row>
    <row r="221" spans="1:8" hidden="1" x14ac:dyDescent="0.25">
      <c r="A221" s="129"/>
      <c r="B221" s="127"/>
      <c r="C221" s="128"/>
      <c r="D221" s="124"/>
      <c r="E221" s="124"/>
      <c r="F221" s="124">
        <f t="shared" si="16"/>
        <v>0</v>
      </c>
      <c r="G221" s="124"/>
      <c r="H221" s="124"/>
    </row>
    <row r="222" spans="1:8" hidden="1" x14ac:dyDescent="0.25">
      <c r="A222" s="123"/>
      <c r="B222" s="657"/>
      <c r="C222" s="669"/>
      <c r="D222" s="124"/>
      <c r="E222" s="124"/>
      <c r="F222" s="124">
        <f t="shared" si="16"/>
        <v>0</v>
      </c>
      <c r="G222" s="124"/>
      <c r="H222" s="124"/>
    </row>
    <row r="223" spans="1:8" hidden="1" x14ac:dyDescent="0.25">
      <c r="A223" s="123"/>
      <c r="B223" s="657"/>
      <c r="C223" s="669"/>
      <c r="D223" s="124"/>
      <c r="E223" s="124"/>
      <c r="F223" s="124">
        <f t="shared" si="16"/>
        <v>0</v>
      </c>
      <c r="G223" s="124"/>
      <c r="H223" s="124"/>
    </row>
    <row r="224" spans="1:8" hidden="1" x14ac:dyDescent="0.25">
      <c r="A224" s="123"/>
      <c r="B224" s="657"/>
      <c r="C224" s="669"/>
      <c r="D224" s="124"/>
      <c r="E224" s="124"/>
      <c r="F224" s="124">
        <f t="shared" si="16"/>
        <v>0</v>
      </c>
      <c r="G224" s="124"/>
      <c r="H224" s="124"/>
    </row>
    <row r="225" spans="1:21" hidden="1" x14ac:dyDescent="0.25">
      <c r="A225" s="123"/>
      <c r="B225" s="657"/>
      <c r="C225" s="669"/>
      <c r="D225" s="124"/>
      <c r="E225" s="124"/>
      <c r="F225" s="124">
        <f t="shared" si="16"/>
        <v>0</v>
      </c>
      <c r="G225" s="124"/>
      <c r="H225" s="124"/>
    </row>
    <row r="226" spans="1:21" s="166" customFormat="1" x14ac:dyDescent="0.25">
      <c r="A226" s="164"/>
      <c r="B226" s="676" t="s">
        <v>216</v>
      </c>
      <c r="C226" s="677"/>
      <c r="D226" s="165"/>
      <c r="E226" s="165"/>
      <c r="F226" s="165">
        <f>SUM(F204:F225)</f>
        <v>1745957</v>
      </c>
      <c r="G226" s="165">
        <f t="shared" ref="G226:H226" si="17">SUM(G204:G225)</f>
        <v>1745957</v>
      </c>
      <c r="H226" s="165">
        <f t="shared" si="17"/>
        <v>1745957</v>
      </c>
      <c r="I226" s="169"/>
      <c r="J226" s="169"/>
      <c r="K226" s="169"/>
    </row>
    <row r="227" spans="1:21" ht="15.75" thickBot="1" x14ac:dyDescent="0.3"/>
    <row r="228" spans="1:21" ht="15.75" thickBot="1" x14ac:dyDescent="0.3">
      <c r="A228" s="130"/>
      <c r="B228" s="685" t="s">
        <v>264</v>
      </c>
      <c r="C228" s="686"/>
      <c r="D228" s="686"/>
      <c r="E228" s="687"/>
      <c r="F228" s="171">
        <f>F226+F198+F180+F150+G138+F116+G104+F91+F79+F67+F42+I30+F55</f>
        <v>12409117.003404001</v>
      </c>
      <c r="G228" s="171">
        <f>G226+G198+G180+G150+H138+G116+H104+G91+G79+G67+G42+J30+G55</f>
        <v>8644273</v>
      </c>
      <c r="H228" s="171">
        <f>H226+H198+H180+H150+I138+H116+I104+H91+H79+H67+H42+K30+H55</f>
        <v>8930602</v>
      </c>
    </row>
    <row r="231" spans="1:21" s="113" customFormat="1" ht="20.25" customHeight="1" x14ac:dyDescent="0.25">
      <c r="A231" s="688" t="s">
        <v>179</v>
      </c>
      <c r="B231" s="688"/>
      <c r="C231" s="688"/>
      <c r="D231" s="358" t="s">
        <v>419</v>
      </c>
      <c r="E231" s="131"/>
      <c r="F231" s="95"/>
      <c r="G231" s="131"/>
      <c r="H231" s="358" t="s">
        <v>421</v>
      </c>
      <c r="I231" s="95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2"/>
    </row>
    <row r="232" spans="1:21" s="113" customFormat="1" ht="20.25" customHeight="1" x14ac:dyDescent="0.25">
      <c r="A232" s="688" t="s">
        <v>180</v>
      </c>
      <c r="B232" s="688"/>
      <c r="C232" s="688"/>
      <c r="D232" s="133" t="s">
        <v>265</v>
      </c>
      <c r="E232" s="134"/>
      <c r="F232" s="133" t="s">
        <v>266</v>
      </c>
      <c r="G232" s="134"/>
      <c r="H232" s="135" t="s">
        <v>267</v>
      </c>
      <c r="I232" s="135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2"/>
    </row>
    <row r="233" spans="1:21" s="356" customFormat="1" ht="20.25" customHeight="1" x14ac:dyDescent="0.25">
      <c r="D233" s="359"/>
      <c r="E233" s="134"/>
      <c r="F233" s="359"/>
      <c r="G233" s="134"/>
      <c r="H233" s="360"/>
      <c r="I233" s="360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2"/>
    </row>
    <row r="234" spans="1:21" s="356" customFormat="1" ht="20.25" customHeight="1" x14ac:dyDescent="0.25">
      <c r="B234" s="688" t="s">
        <v>501</v>
      </c>
      <c r="C234" s="689"/>
      <c r="D234" s="359"/>
      <c r="E234" s="134"/>
      <c r="F234" s="346"/>
      <c r="G234" s="134"/>
      <c r="H234" s="358" t="s">
        <v>502</v>
      </c>
      <c r="I234" s="360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2"/>
    </row>
    <row r="235" spans="1:21" s="356" customFormat="1" ht="20.25" customHeight="1" x14ac:dyDescent="0.25">
      <c r="D235" s="359"/>
      <c r="E235" s="134"/>
      <c r="F235" s="133" t="s">
        <v>266</v>
      </c>
      <c r="G235" s="134"/>
      <c r="H235" s="355" t="s">
        <v>267</v>
      </c>
      <c r="I235" s="360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2"/>
    </row>
    <row r="236" spans="1:21" s="356" customFormat="1" ht="20.25" customHeight="1" x14ac:dyDescent="0.25">
      <c r="D236" s="359"/>
      <c r="E236" s="134"/>
      <c r="F236" s="359"/>
      <c r="G236" s="134"/>
      <c r="H236" s="360"/>
      <c r="I236" s="360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2"/>
    </row>
    <row r="237" spans="1:21" s="113" customFormat="1" ht="30" customHeight="1" x14ac:dyDescent="0.25">
      <c r="A237" s="683" t="s">
        <v>182</v>
      </c>
      <c r="B237" s="683"/>
      <c r="C237" s="358" t="s">
        <v>430</v>
      </c>
      <c r="D237" s="131"/>
      <c r="E237" s="358" t="s">
        <v>431</v>
      </c>
      <c r="F237" s="131"/>
      <c r="G237" s="358" t="s">
        <v>432</v>
      </c>
      <c r="H237" s="95"/>
    </row>
    <row r="238" spans="1:21" s="113" customFormat="1" x14ac:dyDescent="0.25">
      <c r="C238" s="133" t="s">
        <v>268</v>
      </c>
      <c r="D238" s="134"/>
      <c r="E238" s="135" t="s">
        <v>183</v>
      </c>
      <c r="F238" s="134"/>
      <c r="G238" s="684" t="s">
        <v>184</v>
      </c>
      <c r="H238" s="684"/>
    </row>
    <row r="239" spans="1:21" s="113" customFormat="1" x14ac:dyDescent="0.25"/>
    <row r="240" spans="1:21" s="113" customFormat="1" x14ac:dyDescent="0.25"/>
    <row r="241" spans="1:5" s="113" customFormat="1" x14ac:dyDescent="0.25"/>
    <row r="242" spans="1:5" s="113" customFormat="1" x14ac:dyDescent="0.25"/>
    <row r="243" spans="1:5" s="113" customFormat="1" x14ac:dyDescent="0.25">
      <c r="A243" s="683" t="s">
        <v>269</v>
      </c>
      <c r="B243" s="683"/>
      <c r="C243" s="683"/>
      <c r="D243" s="683"/>
      <c r="E243" s="683"/>
    </row>
  </sheetData>
  <mergeCells count="155">
    <mergeCell ref="A237:B237"/>
    <mergeCell ref="G238:H238"/>
    <mergeCell ref="A243:E243"/>
    <mergeCell ref="B224:C224"/>
    <mergeCell ref="B225:C225"/>
    <mergeCell ref="B226:C226"/>
    <mergeCell ref="B228:E228"/>
    <mergeCell ref="A231:C231"/>
    <mergeCell ref="A232:C232"/>
    <mergeCell ref="B234:C234"/>
    <mergeCell ref="B202:C202"/>
    <mergeCell ref="B203:C203"/>
    <mergeCell ref="B204:C204"/>
    <mergeCell ref="B205:C205"/>
    <mergeCell ref="B222:C222"/>
    <mergeCell ref="B223:C223"/>
    <mergeCell ref="B187:C187"/>
    <mergeCell ref="B188:C188"/>
    <mergeCell ref="B198:C198"/>
    <mergeCell ref="B197:C197"/>
    <mergeCell ref="B212:C212"/>
    <mergeCell ref="B213:C213"/>
    <mergeCell ref="B214:C214"/>
    <mergeCell ref="B206:C206"/>
    <mergeCell ref="B207:C207"/>
    <mergeCell ref="B208:C208"/>
    <mergeCell ref="B209:C209"/>
    <mergeCell ref="B210:C210"/>
    <mergeCell ref="B211:C211"/>
    <mergeCell ref="B189:C189"/>
    <mergeCell ref="B190:C190"/>
    <mergeCell ref="B191:C191"/>
    <mergeCell ref="B192:C192"/>
    <mergeCell ref="B193:C193"/>
    <mergeCell ref="B154:C154"/>
    <mergeCell ref="B155:C155"/>
    <mergeCell ref="B156:C156"/>
    <mergeCell ref="B157:C157"/>
    <mergeCell ref="B170:C170"/>
    <mergeCell ref="B171:C171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45:C145"/>
    <mergeCell ref="B146:C146"/>
    <mergeCell ref="B147:C147"/>
    <mergeCell ref="B148:C148"/>
    <mergeCell ref="B149:C149"/>
    <mergeCell ref="B150:C150"/>
    <mergeCell ref="B136:C136"/>
    <mergeCell ref="B137:C137"/>
    <mergeCell ref="B138:C138"/>
    <mergeCell ref="B142:C142"/>
    <mergeCell ref="B143:C143"/>
    <mergeCell ref="B144:C144"/>
    <mergeCell ref="B120:C120"/>
    <mergeCell ref="B121:C121"/>
    <mergeCell ref="B122:C122"/>
    <mergeCell ref="B135:C135"/>
    <mergeCell ref="B111:C111"/>
    <mergeCell ref="B112:C112"/>
    <mergeCell ref="B113:C113"/>
    <mergeCell ref="B114:C114"/>
    <mergeCell ref="B115:C115"/>
    <mergeCell ref="B116:C116"/>
    <mergeCell ref="B126:C126"/>
    <mergeCell ref="B128:C128"/>
    <mergeCell ref="B134:C134"/>
    <mergeCell ref="B103:C103"/>
    <mergeCell ref="B104:C104"/>
    <mergeCell ref="B108:C108"/>
    <mergeCell ref="B109:C109"/>
    <mergeCell ref="B110:C110"/>
    <mergeCell ref="B96:C96"/>
    <mergeCell ref="B97:C97"/>
    <mergeCell ref="B98:C98"/>
    <mergeCell ref="B99:C99"/>
    <mergeCell ref="B86:C86"/>
    <mergeCell ref="B87:C87"/>
    <mergeCell ref="B88:C88"/>
    <mergeCell ref="B89:C89"/>
    <mergeCell ref="B90:C90"/>
    <mergeCell ref="B91:C91"/>
    <mergeCell ref="B78:C78"/>
    <mergeCell ref="B79:C79"/>
    <mergeCell ref="A81:H81"/>
    <mergeCell ref="B83:C83"/>
    <mergeCell ref="B84:C84"/>
    <mergeCell ref="B85:C85"/>
    <mergeCell ref="B73:C73"/>
    <mergeCell ref="B74:C74"/>
    <mergeCell ref="B75:C75"/>
    <mergeCell ref="B76:C76"/>
    <mergeCell ref="B77:C77"/>
    <mergeCell ref="B64:C64"/>
    <mergeCell ref="B65:C65"/>
    <mergeCell ref="B66:C66"/>
    <mergeCell ref="B67:C67"/>
    <mergeCell ref="B71:C71"/>
    <mergeCell ref="B72:C72"/>
    <mergeCell ref="B54:D54"/>
    <mergeCell ref="B55:D55"/>
    <mergeCell ref="B59:C59"/>
    <mergeCell ref="B60:C60"/>
    <mergeCell ref="B61:C61"/>
    <mergeCell ref="B63:C63"/>
    <mergeCell ref="B48:D48"/>
    <mergeCell ref="B49:D49"/>
    <mergeCell ref="B50:D50"/>
    <mergeCell ref="B51:D51"/>
    <mergeCell ref="B52:D52"/>
    <mergeCell ref="B53:D53"/>
    <mergeCell ref="B62:C62"/>
    <mergeCell ref="A44:H44"/>
    <mergeCell ref="B46:D46"/>
    <mergeCell ref="B47:D47"/>
    <mergeCell ref="A15:A17"/>
    <mergeCell ref="B15:B17"/>
    <mergeCell ref="C15:C17"/>
    <mergeCell ref="D15:G15"/>
    <mergeCell ref="H15:H17"/>
    <mergeCell ref="I15:I17"/>
    <mergeCell ref="J1:K1"/>
    <mergeCell ref="I2:K2"/>
    <mergeCell ref="A3:K3"/>
    <mergeCell ref="A6:K6"/>
    <mergeCell ref="A8:B8"/>
    <mergeCell ref="A10:C10"/>
    <mergeCell ref="J15:J17"/>
    <mergeCell ref="K15:K17"/>
    <mergeCell ref="D16:D17"/>
    <mergeCell ref="B194:C194"/>
    <mergeCell ref="B195:C195"/>
    <mergeCell ref="B196:C196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4:C184"/>
    <mergeCell ref="B185:C185"/>
    <mergeCell ref="B186:C186"/>
  </mergeCells>
  <pageMargins left="0.7" right="0.7" top="0.75" bottom="0.75" header="0.3" footer="0.3"/>
  <pageSetup paperSize="9" scale="57" orientation="portrait" r:id="rId1"/>
  <rowBreaks count="2" manualBreakCount="2">
    <brk id="56" max="16383" man="1"/>
    <brk id="1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256ED-7939-4BFB-AA0F-65781F65ACD8}">
  <dimension ref="A1:U234"/>
  <sheetViews>
    <sheetView showGridLines="0" topLeftCell="A7" zoomScaleNormal="100" zoomScaleSheetLayoutView="100" workbookViewId="0">
      <selection activeCell="H225" sqref="H225"/>
    </sheetView>
  </sheetViews>
  <sheetFormatPr defaultRowHeight="15" x14ac:dyDescent="0.25"/>
  <cols>
    <col min="1" max="1" width="8.85546875" style="18" customWidth="1"/>
    <col min="2" max="2" width="17.7109375" style="112" customWidth="1"/>
    <col min="3" max="3" width="14.28515625" style="112" customWidth="1"/>
    <col min="4" max="11" width="14" style="112" customWidth="1"/>
    <col min="12" max="12" width="17.7109375" style="18" customWidth="1"/>
    <col min="13" max="16384" width="9.140625" style="18"/>
  </cols>
  <sheetData>
    <row r="1" spans="1:11" hidden="1" x14ac:dyDescent="0.25">
      <c r="I1" s="331"/>
      <c r="J1" s="659" t="s">
        <v>201</v>
      </c>
      <c r="K1" s="659"/>
    </row>
    <row r="2" spans="1:11" ht="144" hidden="1" customHeight="1" x14ac:dyDescent="0.25">
      <c r="I2" s="660" t="s">
        <v>202</v>
      </c>
      <c r="J2" s="660"/>
      <c r="K2" s="660"/>
    </row>
    <row r="3" spans="1:11" ht="43.5" customHeight="1" x14ac:dyDescent="0.25">
      <c r="A3" s="661" t="s">
        <v>203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</row>
    <row r="6" spans="1:11" x14ac:dyDescent="0.25">
      <c r="A6" s="472" t="s">
        <v>503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</row>
    <row r="8" spans="1:11" x14ac:dyDescent="0.25">
      <c r="A8" s="472" t="s">
        <v>204</v>
      </c>
      <c r="B8" s="472"/>
      <c r="C8" s="290">
        <v>1210171053</v>
      </c>
    </row>
    <row r="10" spans="1:11" x14ac:dyDescent="0.25">
      <c r="A10" s="472" t="s">
        <v>205</v>
      </c>
      <c r="B10" s="472"/>
      <c r="C10" s="472"/>
      <c r="D10" s="291" t="s">
        <v>300</v>
      </c>
    </row>
    <row r="11" spans="1:11" x14ac:dyDescent="0.25">
      <c r="A11" s="321"/>
      <c r="B11" s="321"/>
      <c r="C11" s="321"/>
    </row>
    <row r="12" spans="1:11" x14ac:dyDescent="0.25">
      <c r="A12" s="115" t="s">
        <v>206</v>
      </c>
      <c r="B12" s="116"/>
      <c r="C12" s="116"/>
      <c r="D12" s="116"/>
    </row>
    <row r="13" spans="1:11" x14ac:dyDescent="0.25">
      <c r="A13" s="115" t="s">
        <v>207</v>
      </c>
      <c r="B13" s="116"/>
      <c r="C13" s="116"/>
      <c r="D13" s="116"/>
    </row>
    <row r="15" spans="1:11" s="117" customFormat="1" ht="25.5" customHeight="1" x14ac:dyDescent="0.2">
      <c r="A15" s="663"/>
      <c r="B15" s="662" t="s">
        <v>208</v>
      </c>
      <c r="C15" s="662" t="s">
        <v>209</v>
      </c>
      <c r="D15" s="662" t="s">
        <v>210</v>
      </c>
      <c r="E15" s="662"/>
      <c r="F15" s="662"/>
      <c r="G15" s="662"/>
      <c r="H15" s="662" t="s">
        <v>211</v>
      </c>
      <c r="I15" s="662" t="s">
        <v>308</v>
      </c>
      <c r="J15" s="662" t="s">
        <v>309</v>
      </c>
      <c r="K15" s="662" t="s">
        <v>412</v>
      </c>
    </row>
    <row r="16" spans="1:11" s="117" customFormat="1" ht="12" x14ac:dyDescent="0.2">
      <c r="A16" s="663"/>
      <c r="B16" s="662"/>
      <c r="C16" s="662"/>
      <c r="D16" s="663" t="s">
        <v>212</v>
      </c>
      <c r="E16" s="334" t="s">
        <v>29</v>
      </c>
      <c r="F16" s="334"/>
      <c r="G16" s="334"/>
      <c r="H16" s="662"/>
      <c r="I16" s="662"/>
      <c r="J16" s="662"/>
      <c r="K16" s="662"/>
    </row>
    <row r="17" spans="1:11" s="120" customFormat="1" ht="36" x14ac:dyDescent="0.2">
      <c r="A17" s="663"/>
      <c r="B17" s="662"/>
      <c r="C17" s="662"/>
      <c r="D17" s="663"/>
      <c r="E17" s="119" t="s">
        <v>213</v>
      </c>
      <c r="F17" s="119" t="s">
        <v>214</v>
      </c>
      <c r="G17" s="119" t="s">
        <v>215</v>
      </c>
      <c r="H17" s="662"/>
      <c r="I17" s="662"/>
      <c r="J17" s="662"/>
      <c r="K17" s="662"/>
    </row>
    <row r="18" spans="1:11" s="322" customFormat="1" x14ac:dyDescent="0.25">
      <c r="A18" s="121">
        <v>1</v>
      </c>
      <c r="B18" s="121">
        <v>2</v>
      </c>
      <c r="C18" s="121">
        <v>3</v>
      </c>
      <c r="D18" s="121">
        <v>4</v>
      </c>
      <c r="E18" s="121">
        <v>5</v>
      </c>
      <c r="F18" s="121">
        <v>6</v>
      </c>
      <c r="G18" s="121">
        <v>7</v>
      </c>
      <c r="H18" s="121">
        <v>8</v>
      </c>
      <c r="I18" s="121">
        <v>9</v>
      </c>
      <c r="J18" s="121">
        <v>10</v>
      </c>
      <c r="K18" s="121">
        <v>11</v>
      </c>
    </row>
    <row r="19" spans="1:11" s="322" customFormat="1" x14ac:dyDescent="0.25">
      <c r="A19" s="121"/>
      <c r="B19" s="121" t="s">
        <v>411</v>
      </c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24.75" x14ac:dyDescent="0.25">
      <c r="A20" s="123">
        <v>1</v>
      </c>
      <c r="B20" s="119" t="s">
        <v>305</v>
      </c>
      <c r="C20" s="124"/>
      <c r="D20" s="124">
        <f>E20+F20+G20</f>
        <v>0</v>
      </c>
      <c r="E20" s="124"/>
      <c r="F20" s="124"/>
      <c r="G20" s="124"/>
      <c r="H20" s="124"/>
      <c r="I20" s="124">
        <f>C20*D20+H20</f>
        <v>0</v>
      </c>
      <c r="J20" s="124"/>
      <c r="K20" s="124"/>
    </row>
    <row r="21" spans="1:11" x14ac:dyDescent="0.25">
      <c r="A21" s="123">
        <v>2</v>
      </c>
      <c r="B21" s="119" t="s">
        <v>306</v>
      </c>
      <c r="C21" s="124"/>
      <c r="D21" s="124">
        <f t="shared" ref="D21:D29" si="0">E21+F21+G21</f>
        <v>0</v>
      </c>
      <c r="E21" s="124"/>
      <c r="F21" s="124"/>
      <c r="G21" s="124"/>
      <c r="H21" s="124"/>
      <c r="I21" s="124">
        <f t="shared" ref="I21:I29" si="1">C21*D21+H21</f>
        <v>0</v>
      </c>
      <c r="J21" s="124"/>
      <c r="K21" s="124"/>
    </row>
    <row r="22" spans="1:11" x14ac:dyDescent="0.25">
      <c r="A22" s="123">
        <v>3</v>
      </c>
      <c r="B22" s="119" t="s">
        <v>307</v>
      </c>
      <c r="C22" s="124">
        <v>15.25</v>
      </c>
      <c r="D22" s="124">
        <f t="shared" si="0"/>
        <v>0</v>
      </c>
      <c r="E22" s="124"/>
      <c r="F22" s="124"/>
      <c r="G22" s="124"/>
      <c r="H22" s="124">
        <v>125847.21</v>
      </c>
      <c r="I22" s="167">
        <f>ROUND((C22*D22+H22)*12,0)</f>
        <v>1510167</v>
      </c>
      <c r="J22" s="167">
        <v>1510167</v>
      </c>
      <c r="K22" s="167">
        <v>1510167</v>
      </c>
    </row>
    <row r="23" spans="1:11" x14ac:dyDescent="0.25">
      <c r="A23" s="121"/>
      <c r="B23" s="121"/>
      <c r="C23" s="121"/>
      <c r="D23" s="124">
        <f t="shared" si="0"/>
        <v>0</v>
      </c>
      <c r="E23" s="124"/>
      <c r="F23" s="124"/>
      <c r="G23" s="124"/>
      <c r="H23" s="124"/>
      <c r="I23" s="167">
        <f t="shared" si="1"/>
        <v>0</v>
      </c>
      <c r="J23" s="167"/>
      <c r="K23" s="167"/>
    </row>
    <row r="24" spans="1:11" x14ac:dyDescent="0.25">
      <c r="A24" s="123"/>
      <c r="B24" s="163"/>
      <c r="C24" s="124"/>
      <c r="D24" s="124">
        <f t="shared" si="0"/>
        <v>0</v>
      </c>
      <c r="E24" s="124"/>
      <c r="F24" s="124"/>
      <c r="G24" s="124"/>
      <c r="H24" s="124"/>
      <c r="I24" s="167">
        <f t="shared" si="1"/>
        <v>0</v>
      </c>
      <c r="J24" s="167"/>
      <c r="K24" s="167"/>
    </row>
    <row r="25" spans="1:11" x14ac:dyDescent="0.25">
      <c r="A25" s="123"/>
      <c r="B25" s="163"/>
      <c r="C25" s="124"/>
      <c r="D25" s="124">
        <f t="shared" si="0"/>
        <v>0</v>
      </c>
      <c r="E25" s="124"/>
      <c r="F25" s="124"/>
      <c r="G25" s="124"/>
      <c r="H25" s="124"/>
      <c r="I25" s="167">
        <f t="shared" si="1"/>
        <v>0</v>
      </c>
      <c r="J25" s="167"/>
      <c r="K25" s="167"/>
    </row>
    <row r="26" spans="1:11" x14ac:dyDescent="0.25">
      <c r="A26" s="123"/>
      <c r="B26" s="163"/>
      <c r="C26" s="124"/>
      <c r="D26" s="124">
        <f t="shared" si="0"/>
        <v>0</v>
      </c>
      <c r="E26" s="124"/>
      <c r="F26" s="124"/>
      <c r="G26" s="124"/>
      <c r="H26" s="124"/>
      <c r="I26" s="167">
        <f t="shared" si="1"/>
        <v>0</v>
      </c>
      <c r="J26" s="167"/>
      <c r="K26" s="167"/>
    </row>
    <row r="27" spans="1:11" x14ac:dyDescent="0.25">
      <c r="A27" s="123"/>
      <c r="B27" s="163"/>
      <c r="C27" s="124"/>
      <c r="D27" s="124">
        <f t="shared" si="0"/>
        <v>0</v>
      </c>
      <c r="E27" s="124"/>
      <c r="F27" s="124"/>
      <c r="G27" s="124"/>
      <c r="H27" s="124"/>
      <c r="I27" s="167">
        <f t="shared" si="1"/>
        <v>0</v>
      </c>
      <c r="J27" s="167"/>
      <c r="K27" s="167"/>
    </row>
    <row r="28" spans="1:11" x14ac:dyDescent="0.25">
      <c r="A28" s="123"/>
      <c r="B28" s="163"/>
      <c r="C28" s="124"/>
      <c r="D28" s="124">
        <f t="shared" si="0"/>
        <v>0</v>
      </c>
      <c r="E28" s="124"/>
      <c r="F28" s="124"/>
      <c r="G28" s="124"/>
      <c r="H28" s="124"/>
      <c r="I28" s="167">
        <f t="shared" si="1"/>
        <v>0</v>
      </c>
      <c r="J28" s="167"/>
      <c r="K28" s="167"/>
    </row>
    <row r="29" spans="1:11" x14ac:dyDescent="0.25">
      <c r="A29" s="123"/>
      <c r="B29" s="163"/>
      <c r="C29" s="124"/>
      <c r="D29" s="124">
        <f t="shared" si="0"/>
        <v>0</v>
      </c>
      <c r="E29" s="124"/>
      <c r="F29" s="124"/>
      <c r="G29" s="124"/>
      <c r="H29" s="124"/>
      <c r="I29" s="167">
        <f t="shared" si="1"/>
        <v>0</v>
      </c>
      <c r="J29" s="167"/>
      <c r="K29" s="167"/>
    </row>
    <row r="30" spans="1:11" s="166" customFormat="1" x14ac:dyDescent="0.25">
      <c r="A30" s="164" t="s">
        <v>216</v>
      </c>
      <c r="B30" s="165"/>
      <c r="C30" s="165"/>
      <c r="D30" s="165"/>
      <c r="E30" s="165"/>
      <c r="F30" s="165"/>
      <c r="G30" s="165"/>
      <c r="H30" s="165"/>
      <c r="I30" s="168">
        <f>SUM(I20:I29)</f>
        <v>1510167</v>
      </c>
      <c r="J30" s="168">
        <f t="shared" ref="J30:K30" si="2">SUM(J20:J29)</f>
        <v>1510167</v>
      </c>
      <c r="K30" s="168">
        <f t="shared" si="2"/>
        <v>1510167</v>
      </c>
    </row>
    <row r="32" spans="1:11" s="66" customFormat="1" ht="14.25" x14ac:dyDescent="0.2">
      <c r="A32" s="66" t="s">
        <v>217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4" spans="1:11" s="117" customFormat="1" ht="57" customHeight="1" x14ac:dyDescent="0.2">
      <c r="A34" s="125" t="s">
        <v>218</v>
      </c>
      <c r="B34" s="119" t="s">
        <v>219</v>
      </c>
      <c r="C34" s="119" t="s">
        <v>220</v>
      </c>
      <c r="D34" s="119" t="s">
        <v>221</v>
      </c>
      <c r="E34" s="119" t="s">
        <v>222</v>
      </c>
      <c r="F34" s="119" t="s">
        <v>223</v>
      </c>
      <c r="G34" s="119" t="s">
        <v>223</v>
      </c>
      <c r="H34" s="119" t="s">
        <v>223</v>
      </c>
      <c r="I34" s="126"/>
      <c r="J34" s="126"/>
      <c r="K34" s="126"/>
    </row>
    <row r="35" spans="1:11" s="322" customFormat="1" x14ac:dyDescent="0.25">
      <c r="A35" s="121">
        <v>1</v>
      </c>
      <c r="B35" s="121">
        <v>2</v>
      </c>
      <c r="C35" s="121">
        <v>3</v>
      </c>
      <c r="D35" s="121">
        <v>4</v>
      </c>
      <c r="E35" s="121">
        <v>5</v>
      </c>
      <c r="F35" s="121">
        <v>6</v>
      </c>
      <c r="G35" s="121">
        <v>7</v>
      </c>
      <c r="H35" s="121">
        <v>8</v>
      </c>
    </row>
    <row r="36" spans="1:11" x14ac:dyDescent="0.25">
      <c r="A36" s="123"/>
      <c r="B36" s="124"/>
      <c r="C36" s="124"/>
      <c r="D36" s="124"/>
      <c r="E36" s="124"/>
      <c r="F36" s="124"/>
      <c r="G36" s="124"/>
      <c r="H36" s="124"/>
    </row>
    <row r="37" spans="1:11" x14ac:dyDescent="0.25">
      <c r="A37" s="123"/>
      <c r="B37" s="124"/>
      <c r="C37" s="124"/>
      <c r="D37" s="124"/>
      <c r="E37" s="124"/>
      <c r="F37" s="124"/>
      <c r="G37" s="124"/>
      <c r="H37" s="124"/>
    </row>
    <row r="38" spans="1:11" x14ac:dyDescent="0.25">
      <c r="A38" s="123"/>
      <c r="B38" s="124"/>
      <c r="C38" s="124"/>
      <c r="D38" s="124"/>
      <c r="E38" s="124"/>
      <c r="F38" s="124"/>
      <c r="G38" s="124"/>
      <c r="H38" s="124"/>
    </row>
    <row r="39" spans="1:11" x14ac:dyDescent="0.25">
      <c r="A39" s="123"/>
      <c r="B39" s="124"/>
      <c r="C39" s="124"/>
      <c r="D39" s="124"/>
      <c r="E39" s="124"/>
      <c r="F39" s="124"/>
      <c r="G39" s="124"/>
      <c r="H39" s="124"/>
    </row>
    <row r="40" spans="1:11" x14ac:dyDescent="0.25">
      <c r="A40" s="123"/>
      <c r="B40" s="124"/>
      <c r="C40" s="124"/>
      <c r="D40" s="124"/>
      <c r="E40" s="124"/>
      <c r="F40" s="124"/>
      <c r="G40" s="124"/>
      <c r="H40" s="124"/>
    </row>
    <row r="41" spans="1:11" x14ac:dyDescent="0.25">
      <c r="A41" s="123"/>
      <c r="B41" s="124"/>
      <c r="C41" s="124"/>
      <c r="D41" s="124"/>
      <c r="E41" s="124"/>
      <c r="F41" s="124"/>
      <c r="G41" s="124"/>
      <c r="H41" s="124"/>
    </row>
    <row r="42" spans="1:11" x14ac:dyDescent="0.25">
      <c r="A42" s="123"/>
      <c r="B42" s="124"/>
      <c r="C42" s="124"/>
      <c r="D42" s="124"/>
      <c r="E42" s="124"/>
      <c r="F42" s="124"/>
      <c r="G42" s="124"/>
      <c r="H42" s="124"/>
    </row>
    <row r="44" spans="1:11" ht="44.25" customHeight="1" x14ac:dyDescent="0.25">
      <c r="A44" s="664" t="s">
        <v>224</v>
      </c>
      <c r="B44" s="664"/>
      <c r="C44" s="664"/>
      <c r="D44" s="664"/>
      <c r="E44" s="664"/>
      <c r="F44" s="664"/>
      <c r="G44" s="664"/>
      <c r="H44" s="664"/>
    </row>
    <row r="46" spans="1:11" ht="48.75" x14ac:dyDescent="0.25">
      <c r="A46" s="125" t="s">
        <v>218</v>
      </c>
      <c r="B46" s="665" t="s">
        <v>225</v>
      </c>
      <c r="C46" s="666"/>
      <c r="D46" s="667"/>
      <c r="E46" s="119" t="s">
        <v>226</v>
      </c>
      <c r="F46" s="119" t="s">
        <v>301</v>
      </c>
      <c r="G46" s="119" t="s">
        <v>302</v>
      </c>
      <c r="H46" s="119" t="s">
        <v>413</v>
      </c>
    </row>
    <row r="47" spans="1:11" x14ac:dyDescent="0.25">
      <c r="A47" s="121">
        <v>1</v>
      </c>
      <c r="B47" s="657">
        <v>2</v>
      </c>
      <c r="C47" s="668"/>
      <c r="D47" s="669"/>
      <c r="E47" s="121">
        <v>3</v>
      </c>
      <c r="F47" s="121">
        <v>4</v>
      </c>
      <c r="G47" s="121">
        <v>5</v>
      </c>
      <c r="H47" s="121">
        <v>6</v>
      </c>
    </row>
    <row r="48" spans="1:11" ht="30" customHeight="1" x14ac:dyDescent="0.25">
      <c r="A48" s="123">
        <v>1</v>
      </c>
      <c r="B48" s="670" t="s">
        <v>227</v>
      </c>
      <c r="C48" s="671"/>
      <c r="D48" s="672"/>
      <c r="E48" s="167"/>
      <c r="F48" s="167">
        <f>F50</f>
        <v>332237</v>
      </c>
      <c r="G48" s="167">
        <f t="shared" ref="G48:H48" si="3">G50</f>
        <v>332237</v>
      </c>
      <c r="H48" s="167">
        <f t="shared" si="3"/>
        <v>332237</v>
      </c>
    </row>
    <row r="49" spans="1:11" ht="21" customHeight="1" x14ac:dyDescent="0.25">
      <c r="A49" s="123"/>
      <c r="B49" s="670" t="s">
        <v>29</v>
      </c>
      <c r="C49" s="671"/>
      <c r="D49" s="672"/>
      <c r="E49" s="167"/>
      <c r="F49" s="167"/>
      <c r="G49" s="167"/>
      <c r="H49" s="167"/>
    </row>
    <row r="50" spans="1:11" ht="21" customHeight="1" x14ac:dyDescent="0.25">
      <c r="A50" s="129"/>
      <c r="B50" s="670" t="s">
        <v>228</v>
      </c>
      <c r="C50" s="671"/>
      <c r="D50" s="672"/>
      <c r="E50" s="167">
        <f>I22</f>
        <v>1510167</v>
      </c>
      <c r="F50" s="167">
        <f>ROUND(E50*0.22,0)</f>
        <v>332237</v>
      </c>
      <c r="G50" s="167">
        <f>ROUND(J30*0.22,0)</f>
        <v>332237</v>
      </c>
      <c r="H50" s="167">
        <f>ROUND(K30*0.22,0)</f>
        <v>332237</v>
      </c>
    </row>
    <row r="51" spans="1:11" ht="27.75" customHeight="1" x14ac:dyDescent="0.25">
      <c r="A51" s="123">
        <v>2</v>
      </c>
      <c r="B51" s="670" t="s">
        <v>229</v>
      </c>
      <c r="C51" s="671"/>
      <c r="D51" s="672"/>
      <c r="E51" s="167"/>
      <c r="F51" s="167">
        <f>F52+F53</f>
        <v>46814</v>
      </c>
      <c r="G51" s="167">
        <f t="shared" ref="G51:H51" si="4">G52+G53</f>
        <v>46814</v>
      </c>
      <c r="H51" s="167">
        <f t="shared" si="4"/>
        <v>46814</v>
      </c>
    </row>
    <row r="52" spans="1:11" ht="42" customHeight="1" x14ac:dyDescent="0.25">
      <c r="A52" s="123"/>
      <c r="B52" s="670" t="s">
        <v>230</v>
      </c>
      <c r="C52" s="671"/>
      <c r="D52" s="672"/>
      <c r="E52" s="167">
        <f>E50</f>
        <v>1510167</v>
      </c>
      <c r="F52" s="167">
        <f>ROUND(E52*0.029,0)-1</f>
        <v>43794</v>
      </c>
      <c r="G52" s="167">
        <f>ROUND(J30*0.029,0)-1</f>
        <v>43794</v>
      </c>
      <c r="H52" s="167">
        <f>ROUND(K30*0.029,0)-1</f>
        <v>43794</v>
      </c>
    </row>
    <row r="53" spans="1:11" ht="39" customHeight="1" x14ac:dyDescent="0.25">
      <c r="A53" s="123"/>
      <c r="B53" s="670" t="s">
        <v>231</v>
      </c>
      <c r="C53" s="671"/>
      <c r="D53" s="672"/>
      <c r="E53" s="167">
        <f>E52</f>
        <v>1510167</v>
      </c>
      <c r="F53" s="167">
        <f>ROUND(E53*0.002,0)</f>
        <v>3020</v>
      </c>
      <c r="G53" s="167">
        <f>ROUND(J30*0.002,0)</f>
        <v>3020</v>
      </c>
      <c r="H53" s="167">
        <f>ROUND(K30*0.002,0)</f>
        <v>3020</v>
      </c>
    </row>
    <row r="54" spans="1:11" ht="35.25" customHeight="1" x14ac:dyDescent="0.25">
      <c r="A54" s="123">
        <v>3</v>
      </c>
      <c r="B54" s="670" t="s">
        <v>232</v>
      </c>
      <c r="C54" s="671"/>
      <c r="D54" s="672"/>
      <c r="E54" s="167">
        <f>E53</f>
        <v>1510167</v>
      </c>
      <c r="F54" s="167">
        <f>ROUND(E54*0.051,0)</f>
        <v>77019</v>
      </c>
      <c r="G54" s="167">
        <f>ROUND(J30*0.051,0)</f>
        <v>77019</v>
      </c>
      <c r="H54" s="167">
        <f>ROUND(K30*0.051,0)</f>
        <v>77019</v>
      </c>
    </row>
    <row r="55" spans="1:11" s="166" customFormat="1" x14ac:dyDescent="0.25">
      <c r="A55" s="164"/>
      <c r="B55" s="673" t="s">
        <v>216</v>
      </c>
      <c r="C55" s="673"/>
      <c r="D55" s="673"/>
      <c r="E55" s="168"/>
      <c r="F55" s="168">
        <f>F48+F51+F54</f>
        <v>456070</v>
      </c>
      <c r="G55" s="168">
        <f t="shared" ref="G55:H55" si="5">G48+G51+G54</f>
        <v>456070</v>
      </c>
      <c r="H55" s="168">
        <f t="shared" si="5"/>
        <v>456070</v>
      </c>
      <c r="I55" s="169"/>
      <c r="J55" s="169"/>
      <c r="K55" s="169"/>
    </row>
    <row r="57" spans="1:11" s="66" customFormat="1" ht="14.25" x14ac:dyDescent="0.2">
      <c r="A57" s="66" t="s">
        <v>233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</row>
    <row r="59" spans="1:11" ht="48.75" customHeight="1" x14ac:dyDescent="0.25">
      <c r="A59" s="125" t="s">
        <v>218</v>
      </c>
      <c r="B59" s="665" t="s">
        <v>0</v>
      </c>
      <c r="C59" s="667"/>
      <c r="D59" s="119" t="s">
        <v>234</v>
      </c>
      <c r="E59" s="119" t="s">
        <v>235</v>
      </c>
      <c r="F59" s="119" t="s">
        <v>303</v>
      </c>
      <c r="G59" s="119" t="s">
        <v>304</v>
      </c>
      <c r="H59" s="119" t="s">
        <v>414</v>
      </c>
    </row>
    <row r="60" spans="1:11" x14ac:dyDescent="0.25">
      <c r="A60" s="121">
        <v>1</v>
      </c>
      <c r="B60" s="657">
        <v>2</v>
      </c>
      <c r="C60" s="669"/>
      <c r="D60" s="121">
        <v>3</v>
      </c>
      <c r="E60" s="121">
        <v>4</v>
      </c>
      <c r="F60" s="121">
        <v>5</v>
      </c>
      <c r="G60" s="121">
        <v>6</v>
      </c>
      <c r="H60" s="121">
        <v>7</v>
      </c>
    </row>
    <row r="61" spans="1:11" x14ac:dyDescent="0.25">
      <c r="A61" s="123">
        <v>1</v>
      </c>
      <c r="B61" s="657" t="s">
        <v>310</v>
      </c>
      <c r="C61" s="669"/>
      <c r="D61" s="124"/>
      <c r="E61" s="124"/>
      <c r="F61" s="167">
        <f>D61*E61</f>
        <v>0</v>
      </c>
      <c r="G61" s="167"/>
      <c r="H61" s="167"/>
    </row>
    <row r="62" spans="1:11" x14ac:dyDescent="0.25">
      <c r="A62" s="123">
        <v>2</v>
      </c>
      <c r="B62" s="657" t="s">
        <v>350</v>
      </c>
      <c r="C62" s="669"/>
      <c r="D62" s="124"/>
      <c r="E62" s="124"/>
      <c r="F62" s="167">
        <f t="shared" ref="F62:F66" si="6">D62*E62</f>
        <v>0</v>
      </c>
      <c r="G62" s="167"/>
      <c r="H62" s="167"/>
    </row>
    <row r="63" spans="1:11" x14ac:dyDescent="0.25">
      <c r="A63" s="123"/>
      <c r="B63" s="657"/>
      <c r="C63" s="669"/>
      <c r="D63" s="124"/>
      <c r="E63" s="124"/>
      <c r="F63" s="167">
        <f t="shared" si="6"/>
        <v>0</v>
      </c>
      <c r="G63" s="167"/>
      <c r="H63" s="167"/>
    </row>
    <row r="64" spans="1:11" x14ac:dyDescent="0.25">
      <c r="A64" s="123"/>
      <c r="B64" s="657"/>
      <c r="C64" s="669"/>
      <c r="D64" s="124"/>
      <c r="E64" s="124"/>
      <c r="F64" s="167">
        <f t="shared" si="6"/>
        <v>0</v>
      </c>
      <c r="G64" s="167"/>
      <c r="H64" s="167"/>
    </row>
    <row r="65" spans="1:11" x14ac:dyDescent="0.25">
      <c r="A65" s="123"/>
      <c r="B65" s="657"/>
      <c r="C65" s="669"/>
      <c r="D65" s="124"/>
      <c r="E65" s="124"/>
      <c r="F65" s="167">
        <f t="shared" si="6"/>
        <v>0</v>
      </c>
      <c r="G65" s="167"/>
      <c r="H65" s="167"/>
    </row>
    <row r="66" spans="1:11" x14ac:dyDescent="0.25">
      <c r="A66" s="123"/>
      <c r="B66" s="657"/>
      <c r="C66" s="669"/>
      <c r="D66" s="124"/>
      <c r="E66" s="124"/>
      <c r="F66" s="167">
        <f t="shared" si="6"/>
        <v>0</v>
      </c>
      <c r="G66" s="167"/>
      <c r="H66" s="167"/>
    </row>
    <row r="67" spans="1:11" s="166" customFormat="1" x14ac:dyDescent="0.25">
      <c r="A67" s="164"/>
      <c r="B67" s="676" t="s">
        <v>216</v>
      </c>
      <c r="C67" s="677"/>
      <c r="D67" s="165"/>
      <c r="E67" s="165"/>
      <c r="F67" s="168">
        <f>SUM(F61:F66)</f>
        <v>0</v>
      </c>
      <c r="G67" s="168">
        <f t="shared" ref="G67:H67" si="7">SUM(G61:G66)</f>
        <v>0</v>
      </c>
      <c r="H67" s="168">
        <f t="shared" si="7"/>
        <v>0</v>
      </c>
      <c r="I67" s="169"/>
      <c r="J67" s="169"/>
      <c r="K67" s="169"/>
    </row>
    <row r="69" spans="1:11" s="66" customFormat="1" ht="14.25" x14ac:dyDescent="0.2">
      <c r="A69" s="66" t="s">
        <v>236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</row>
    <row r="71" spans="1:11" ht="72.75" x14ac:dyDescent="0.25">
      <c r="A71" s="125" t="s">
        <v>218</v>
      </c>
      <c r="B71" s="665" t="s">
        <v>237</v>
      </c>
      <c r="C71" s="667"/>
      <c r="D71" s="119" t="s">
        <v>238</v>
      </c>
      <c r="E71" s="119" t="s">
        <v>239</v>
      </c>
      <c r="F71" s="119" t="s">
        <v>415</v>
      </c>
      <c r="G71" s="119" t="s">
        <v>416</v>
      </c>
      <c r="H71" s="119" t="s">
        <v>417</v>
      </c>
    </row>
    <row r="72" spans="1:11" x14ac:dyDescent="0.25">
      <c r="A72" s="121">
        <v>1</v>
      </c>
      <c r="B72" s="657">
        <v>2</v>
      </c>
      <c r="C72" s="669"/>
      <c r="D72" s="121">
        <v>3</v>
      </c>
      <c r="E72" s="121">
        <v>4</v>
      </c>
      <c r="F72" s="121">
        <v>5</v>
      </c>
      <c r="G72" s="121">
        <v>6</v>
      </c>
      <c r="H72" s="121">
        <v>7</v>
      </c>
    </row>
    <row r="73" spans="1:11" x14ac:dyDescent="0.25">
      <c r="A73" s="123">
        <v>1</v>
      </c>
      <c r="B73" s="674" t="s">
        <v>311</v>
      </c>
      <c r="C73" s="675"/>
      <c r="D73" s="124"/>
      <c r="E73" s="170">
        <v>1.4999999999999999E-2</v>
      </c>
      <c r="F73" s="167">
        <f>ROUND(D73*E73,0)</f>
        <v>0</v>
      </c>
      <c r="G73" s="167">
        <f>F73</f>
        <v>0</v>
      </c>
      <c r="H73" s="167">
        <f>G73</f>
        <v>0</v>
      </c>
    </row>
    <row r="74" spans="1:11" x14ac:dyDescent="0.25">
      <c r="A74" s="123">
        <v>2</v>
      </c>
      <c r="B74" s="674" t="s">
        <v>312</v>
      </c>
      <c r="C74" s="675"/>
      <c r="D74" s="124"/>
      <c r="E74" s="170">
        <v>2.1999999999999999E-2</v>
      </c>
      <c r="F74" s="167">
        <f>ROUND(D74*E74,0)</f>
        <v>0</v>
      </c>
      <c r="G74" s="167">
        <f>F74</f>
        <v>0</v>
      </c>
      <c r="H74" s="167">
        <f>G74</f>
        <v>0</v>
      </c>
    </row>
    <row r="75" spans="1:11" x14ac:dyDescent="0.25">
      <c r="A75" s="123"/>
      <c r="B75" s="657"/>
      <c r="C75" s="669"/>
      <c r="D75" s="124"/>
      <c r="E75" s="124"/>
      <c r="F75" s="167"/>
      <c r="G75" s="167"/>
      <c r="H75" s="167"/>
    </row>
    <row r="76" spans="1:11" x14ac:dyDescent="0.25">
      <c r="A76" s="123"/>
      <c r="B76" s="657"/>
      <c r="C76" s="669"/>
      <c r="D76" s="124"/>
      <c r="E76" s="124"/>
      <c r="F76" s="167"/>
      <c r="G76" s="167"/>
      <c r="H76" s="167"/>
    </row>
    <row r="77" spans="1:11" x14ac:dyDescent="0.25">
      <c r="A77" s="123"/>
      <c r="B77" s="657"/>
      <c r="C77" s="669"/>
      <c r="D77" s="124"/>
      <c r="E77" s="124"/>
      <c r="F77" s="167"/>
      <c r="G77" s="167"/>
      <c r="H77" s="167"/>
    </row>
    <row r="78" spans="1:11" x14ac:dyDescent="0.25">
      <c r="A78" s="123"/>
      <c r="B78" s="657"/>
      <c r="C78" s="669"/>
      <c r="D78" s="124"/>
      <c r="E78" s="124"/>
      <c r="F78" s="167"/>
      <c r="G78" s="167"/>
      <c r="H78" s="167"/>
    </row>
    <row r="79" spans="1:11" s="166" customFormat="1" x14ac:dyDescent="0.25">
      <c r="A79" s="164"/>
      <c r="B79" s="676" t="s">
        <v>216</v>
      </c>
      <c r="C79" s="677"/>
      <c r="D79" s="165"/>
      <c r="E79" s="165"/>
      <c r="F79" s="168">
        <f>SUM(F73:F78)</f>
        <v>0</v>
      </c>
      <c r="G79" s="168">
        <f t="shared" ref="G79:H79" si="8">SUM(G73:G78)</f>
        <v>0</v>
      </c>
      <c r="H79" s="168">
        <f t="shared" si="8"/>
        <v>0</v>
      </c>
      <c r="I79" s="169"/>
      <c r="J79" s="169"/>
      <c r="K79" s="169"/>
    </row>
    <row r="81" spans="1:11" ht="28.5" customHeight="1" x14ac:dyDescent="0.25">
      <c r="A81" s="678" t="s">
        <v>240</v>
      </c>
      <c r="B81" s="678"/>
      <c r="C81" s="678"/>
      <c r="D81" s="678"/>
      <c r="E81" s="678"/>
      <c r="F81" s="678"/>
      <c r="G81" s="678"/>
      <c r="H81" s="678"/>
    </row>
    <row r="83" spans="1:11" ht="39.75" customHeight="1" x14ac:dyDescent="0.25">
      <c r="A83" s="125" t="s">
        <v>218</v>
      </c>
      <c r="B83" s="665" t="s">
        <v>0</v>
      </c>
      <c r="C83" s="667"/>
      <c r="D83" s="119" t="s">
        <v>241</v>
      </c>
      <c r="E83" s="119" t="s">
        <v>235</v>
      </c>
      <c r="F83" s="119" t="s">
        <v>242</v>
      </c>
      <c r="G83" s="119" t="s">
        <v>242</v>
      </c>
      <c r="H83" s="119" t="s">
        <v>242</v>
      </c>
    </row>
    <row r="84" spans="1:11" x14ac:dyDescent="0.25">
      <c r="A84" s="121">
        <v>1</v>
      </c>
      <c r="B84" s="657">
        <v>2</v>
      </c>
      <c r="C84" s="669"/>
      <c r="D84" s="121">
        <v>3</v>
      </c>
      <c r="E84" s="121">
        <v>4</v>
      </c>
      <c r="F84" s="121">
        <v>5</v>
      </c>
      <c r="G84" s="121">
        <v>6</v>
      </c>
      <c r="H84" s="121">
        <v>7</v>
      </c>
    </row>
    <row r="85" spans="1:11" x14ac:dyDescent="0.25">
      <c r="A85" s="123"/>
      <c r="B85" s="657"/>
      <c r="C85" s="669"/>
      <c r="D85" s="124"/>
      <c r="E85" s="124"/>
      <c r="F85" s="124"/>
      <c r="G85" s="124"/>
      <c r="H85" s="124"/>
    </row>
    <row r="86" spans="1:11" x14ac:dyDescent="0.25">
      <c r="A86" s="123"/>
      <c r="B86" s="657"/>
      <c r="C86" s="669"/>
      <c r="D86" s="124"/>
      <c r="E86" s="124"/>
      <c r="F86" s="124"/>
      <c r="G86" s="124"/>
      <c r="H86" s="124"/>
    </row>
    <row r="87" spans="1:11" x14ac:dyDescent="0.25">
      <c r="A87" s="123"/>
      <c r="B87" s="657"/>
      <c r="C87" s="669"/>
      <c r="D87" s="124"/>
      <c r="E87" s="124"/>
      <c r="F87" s="124"/>
      <c r="G87" s="124"/>
      <c r="H87" s="124"/>
    </row>
    <row r="88" spans="1:11" x14ac:dyDescent="0.25">
      <c r="A88" s="123"/>
      <c r="B88" s="657"/>
      <c r="C88" s="669"/>
      <c r="D88" s="124"/>
      <c r="E88" s="124"/>
      <c r="F88" s="124"/>
      <c r="G88" s="124"/>
      <c r="H88" s="124"/>
    </row>
    <row r="89" spans="1:11" x14ac:dyDescent="0.25">
      <c r="A89" s="123"/>
      <c r="B89" s="657"/>
      <c r="C89" s="669"/>
      <c r="D89" s="124"/>
      <c r="E89" s="124"/>
      <c r="F89" s="124"/>
      <c r="G89" s="124"/>
      <c r="H89" s="124"/>
    </row>
    <row r="90" spans="1:11" x14ac:dyDescent="0.25">
      <c r="A90" s="123"/>
      <c r="B90" s="657"/>
      <c r="C90" s="669"/>
      <c r="D90" s="124"/>
      <c r="E90" s="124"/>
      <c r="F90" s="124"/>
      <c r="G90" s="124"/>
      <c r="H90" s="124"/>
    </row>
    <row r="91" spans="1:11" x14ac:dyDescent="0.25">
      <c r="A91" s="123"/>
      <c r="B91" s="657" t="s">
        <v>216</v>
      </c>
      <c r="C91" s="669"/>
      <c r="D91" s="124"/>
      <c r="E91" s="124"/>
      <c r="F91" s="124"/>
      <c r="G91" s="124"/>
      <c r="H91" s="124"/>
    </row>
    <row r="93" spans="1:11" s="66" customFormat="1" ht="14.25" customHeight="1" x14ac:dyDescent="0.2">
      <c r="A93" s="66" t="s">
        <v>243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</row>
    <row r="94" spans="1:11" s="66" customFormat="1" ht="14.25" customHeight="1" x14ac:dyDescent="0.2">
      <c r="A94" s="66" t="s">
        <v>244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</row>
    <row r="96" spans="1:11" ht="24.75" x14ac:dyDescent="0.25">
      <c r="A96" s="125" t="s">
        <v>218</v>
      </c>
      <c r="B96" s="665" t="s">
        <v>313</v>
      </c>
      <c r="C96" s="667"/>
      <c r="D96" s="119" t="s">
        <v>245</v>
      </c>
      <c r="E96" s="119" t="s">
        <v>246</v>
      </c>
      <c r="F96" s="119" t="s">
        <v>247</v>
      </c>
      <c r="G96" s="119" t="s">
        <v>303</v>
      </c>
      <c r="H96" s="119" t="s">
        <v>304</v>
      </c>
      <c r="I96" s="119" t="s">
        <v>414</v>
      </c>
    </row>
    <row r="97" spans="1:11" x14ac:dyDescent="0.25">
      <c r="A97" s="121">
        <v>1</v>
      </c>
      <c r="B97" s="657">
        <v>2</v>
      </c>
      <c r="C97" s="669"/>
      <c r="D97" s="121">
        <v>3</v>
      </c>
      <c r="E97" s="121">
        <v>4</v>
      </c>
      <c r="F97" s="121">
        <v>5</v>
      </c>
      <c r="G97" s="121">
        <v>6</v>
      </c>
      <c r="H97" s="121">
        <v>7</v>
      </c>
      <c r="I97" s="121">
        <v>8</v>
      </c>
    </row>
    <row r="98" spans="1:11" x14ac:dyDescent="0.25">
      <c r="A98" s="123"/>
      <c r="B98" s="674"/>
      <c r="C98" s="675"/>
      <c r="D98" s="124"/>
      <c r="E98" s="124"/>
      <c r="F98" s="124"/>
      <c r="G98" s="167"/>
      <c r="H98" s="167"/>
      <c r="I98" s="167"/>
    </row>
    <row r="99" spans="1:11" x14ac:dyDescent="0.25">
      <c r="A99" s="123"/>
      <c r="B99" s="674" t="s">
        <v>314</v>
      </c>
      <c r="C99" s="675"/>
      <c r="D99" s="124"/>
      <c r="E99" s="124"/>
      <c r="F99" s="124"/>
      <c r="G99" s="167">
        <f>D99*E99*F99</f>
        <v>0</v>
      </c>
      <c r="H99" s="167"/>
      <c r="I99" s="167"/>
    </row>
    <row r="100" spans="1:11" x14ac:dyDescent="0.25">
      <c r="A100" s="123"/>
      <c r="B100" s="332" t="s">
        <v>315</v>
      </c>
      <c r="C100" s="333"/>
      <c r="D100" s="124"/>
      <c r="E100" s="124"/>
      <c r="F100" s="124"/>
      <c r="G100" s="167">
        <f t="shared" ref="G100:G101" si="9">D100*E100*F100</f>
        <v>0</v>
      </c>
      <c r="H100" s="167"/>
      <c r="I100" s="167"/>
    </row>
    <row r="101" spans="1:11" x14ac:dyDescent="0.25">
      <c r="A101" s="123"/>
      <c r="B101" s="332" t="s">
        <v>316</v>
      </c>
      <c r="C101" s="333"/>
      <c r="D101" s="124"/>
      <c r="E101" s="124"/>
      <c r="F101" s="124"/>
      <c r="G101" s="167">
        <f t="shared" si="9"/>
        <v>0</v>
      </c>
      <c r="H101" s="167"/>
      <c r="I101" s="167"/>
    </row>
    <row r="102" spans="1:11" x14ac:dyDescent="0.25">
      <c r="A102" s="123"/>
      <c r="B102" s="657"/>
      <c r="C102" s="669"/>
      <c r="D102" s="124"/>
      <c r="E102" s="124"/>
      <c r="F102" s="124"/>
      <c r="G102" s="167"/>
      <c r="H102" s="167"/>
      <c r="I102" s="167"/>
    </row>
    <row r="103" spans="1:11" x14ac:dyDescent="0.25">
      <c r="A103" s="123"/>
      <c r="B103" s="657"/>
      <c r="C103" s="669"/>
      <c r="D103" s="124"/>
      <c r="E103" s="124"/>
      <c r="F103" s="124"/>
      <c r="G103" s="167"/>
      <c r="H103" s="167"/>
      <c r="I103" s="167"/>
    </row>
    <row r="104" spans="1:11" s="166" customFormat="1" x14ac:dyDescent="0.25">
      <c r="A104" s="164"/>
      <c r="B104" s="676" t="s">
        <v>216</v>
      </c>
      <c r="C104" s="677"/>
      <c r="D104" s="165"/>
      <c r="E104" s="165"/>
      <c r="F104" s="165"/>
      <c r="G104" s="168">
        <f>ROUND(SUM(G98:G103),0)</f>
        <v>0</v>
      </c>
      <c r="H104" s="168">
        <f t="shared" ref="H104:I104" si="10">SUM(H98:H103)</f>
        <v>0</v>
      </c>
      <c r="I104" s="168">
        <f t="shared" si="10"/>
        <v>0</v>
      </c>
      <c r="J104" s="169"/>
      <c r="K104" s="169"/>
    </row>
    <row r="106" spans="1:11" s="66" customFormat="1" ht="14.25" x14ac:dyDescent="0.2">
      <c r="A106" s="66" t="s">
        <v>248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</row>
    <row r="108" spans="1:11" ht="36.75" x14ac:dyDescent="0.25">
      <c r="A108" s="125" t="s">
        <v>218</v>
      </c>
      <c r="B108" s="665" t="s">
        <v>237</v>
      </c>
      <c r="C108" s="667"/>
      <c r="D108" s="119" t="s">
        <v>249</v>
      </c>
      <c r="E108" s="119" t="s">
        <v>250</v>
      </c>
      <c r="F108" s="119" t="s">
        <v>303</v>
      </c>
      <c r="G108" s="119" t="s">
        <v>304</v>
      </c>
      <c r="H108" s="119" t="s">
        <v>414</v>
      </c>
    </row>
    <row r="109" spans="1:11" x14ac:dyDescent="0.25">
      <c r="A109" s="121">
        <v>1</v>
      </c>
      <c r="B109" s="657">
        <v>2</v>
      </c>
      <c r="C109" s="669"/>
      <c r="D109" s="121">
        <v>3</v>
      </c>
      <c r="E109" s="121">
        <v>4</v>
      </c>
      <c r="F109" s="121">
        <v>5</v>
      </c>
      <c r="G109" s="121">
        <v>6</v>
      </c>
      <c r="H109" s="121">
        <v>7</v>
      </c>
    </row>
    <row r="110" spans="1:11" x14ac:dyDescent="0.25">
      <c r="A110" s="123">
        <v>1</v>
      </c>
      <c r="B110" s="657"/>
      <c r="C110" s="669"/>
      <c r="D110" s="124"/>
      <c r="E110" s="124"/>
      <c r="F110" s="124">
        <f>D110*E110</f>
        <v>0</v>
      </c>
      <c r="G110" s="124"/>
      <c r="H110" s="124"/>
    </row>
    <row r="111" spans="1:11" x14ac:dyDescent="0.25">
      <c r="A111" s="123"/>
      <c r="B111" s="657"/>
      <c r="C111" s="669"/>
      <c r="D111" s="124"/>
      <c r="E111" s="124"/>
      <c r="F111" s="124">
        <f t="shared" ref="F111:F115" si="11">D111*E111</f>
        <v>0</v>
      </c>
      <c r="G111" s="124"/>
      <c r="H111" s="124"/>
    </row>
    <row r="112" spans="1:11" x14ac:dyDescent="0.25">
      <c r="A112" s="123"/>
      <c r="B112" s="657"/>
      <c r="C112" s="669"/>
      <c r="D112" s="124"/>
      <c r="E112" s="124"/>
      <c r="F112" s="124">
        <f t="shared" si="11"/>
        <v>0</v>
      </c>
      <c r="G112" s="124"/>
      <c r="H112" s="124"/>
    </row>
    <row r="113" spans="1:11" x14ac:dyDescent="0.25">
      <c r="A113" s="123"/>
      <c r="B113" s="657"/>
      <c r="C113" s="669"/>
      <c r="D113" s="124"/>
      <c r="E113" s="124"/>
      <c r="F113" s="124">
        <f t="shared" si="11"/>
        <v>0</v>
      </c>
      <c r="G113" s="124"/>
      <c r="H113" s="124"/>
    </row>
    <row r="114" spans="1:11" x14ac:dyDescent="0.25">
      <c r="A114" s="123"/>
      <c r="B114" s="657"/>
      <c r="C114" s="669"/>
      <c r="D114" s="124"/>
      <c r="E114" s="124"/>
      <c r="F114" s="124">
        <f t="shared" si="11"/>
        <v>0</v>
      </c>
      <c r="G114" s="124"/>
      <c r="H114" s="124"/>
    </row>
    <row r="115" spans="1:11" x14ac:dyDescent="0.25">
      <c r="A115" s="123"/>
      <c r="B115" s="657"/>
      <c r="C115" s="669"/>
      <c r="D115" s="124"/>
      <c r="E115" s="124"/>
      <c r="F115" s="124">
        <f t="shared" si="11"/>
        <v>0</v>
      </c>
      <c r="G115" s="124"/>
      <c r="H115" s="124"/>
    </row>
    <row r="116" spans="1:11" s="166" customFormat="1" x14ac:dyDescent="0.25">
      <c r="A116" s="164"/>
      <c r="B116" s="676" t="s">
        <v>216</v>
      </c>
      <c r="C116" s="677"/>
      <c r="D116" s="165"/>
      <c r="E116" s="165"/>
      <c r="F116" s="165">
        <f>SUM(F110:F115)</f>
        <v>0</v>
      </c>
      <c r="G116" s="165">
        <f t="shared" ref="G116:H116" si="12">SUM(G110:G115)</f>
        <v>0</v>
      </c>
      <c r="H116" s="165">
        <f t="shared" si="12"/>
        <v>0</v>
      </c>
      <c r="I116" s="169"/>
      <c r="J116" s="169"/>
      <c r="K116" s="169"/>
    </row>
    <row r="118" spans="1:11" s="66" customFormat="1" ht="14.25" x14ac:dyDescent="0.2">
      <c r="A118" s="66" t="s">
        <v>251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</row>
    <row r="120" spans="1:11" ht="36.75" x14ac:dyDescent="0.25">
      <c r="A120" s="125" t="s">
        <v>218</v>
      </c>
      <c r="B120" s="665" t="s">
        <v>0</v>
      </c>
      <c r="C120" s="667"/>
      <c r="D120" s="119" t="s">
        <v>252</v>
      </c>
      <c r="E120" s="119" t="s">
        <v>253</v>
      </c>
      <c r="F120" s="119" t="s">
        <v>254</v>
      </c>
      <c r="G120" s="119" t="s">
        <v>303</v>
      </c>
      <c r="H120" s="119" t="s">
        <v>304</v>
      </c>
      <c r="I120" s="119" t="s">
        <v>414</v>
      </c>
    </row>
    <row r="121" spans="1:11" x14ac:dyDescent="0.25">
      <c r="A121" s="121">
        <v>1</v>
      </c>
      <c r="B121" s="657">
        <v>2</v>
      </c>
      <c r="C121" s="669"/>
      <c r="D121" s="121">
        <v>3</v>
      </c>
      <c r="E121" s="121">
        <v>4</v>
      </c>
      <c r="F121" s="121">
        <v>5</v>
      </c>
      <c r="G121" s="121">
        <v>6</v>
      </c>
      <c r="H121" s="121">
        <v>7</v>
      </c>
      <c r="I121" s="121">
        <v>8</v>
      </c>
    </row>
    <row r="122" spans="1:11" x14ac:dyDescent="0.25">
      <c r="A122" s="123"/>
      <c r="B122" s="657"/>
      <c r="C122" s="669"/>
      <c r="D122" s="124"/>
      <c r="E122" s="124"/>
      <c r="F122" s="124"/>
      <c r="G122" s="124">
        <f>D122*E122*F122</f>
        <v>0</v>
      </c>
      <c r="H122" s="124"/>
      <c r="I122" s="124"/>
    </row>
    <row r="123" spans="1:11" x14ac:dyDescent="0.25">
      <c r="A123" s="123"/>
      <c r="B123" s="657"/>
      <c r="C123" s="669"/>
      <c r="D123" s="124"/>
      <c r="E123" s="124"/>
      <c r="F123" s="124"/>
      <c r="G123" s="124">
        <f t="shared" ref="G123:G127" si="13">D123*E123*F123</f>
        <v>0</v>
      </c>
      <c r="H123" s="124"/>
      <c r="I123" s="124"/>
    </row>
    <row r="124" spans="1:11" x14ac:dyDescent="0.25">
      <c r="A124" s="123"/>
      <c r="B124" s="657"/>
      <c r="C124" s="669"/>
      <c r="D124" s="124"/>
      <c r="E124" s="124"/>
      <c r="F124" s="124"/>
      <c r="G124" s="124">
        <f t="shared" si="13"/>
        <v>0</v>
      </c>
      <c r="H124" s="124"/>
      <c r="I124" s="124"/>
    </row>
    <row r="125" spans="1:11" x14ac:dyDescent="0.25">
      <c r="A125" s="123"/>
      <c r="B125" s="657"/>
      <c r="C125" s="669"/>
      <c r="D125" s="124"/>
      <c r="E125" s="124"/>
      <c r="F125" s="124"/>
      <c r="G125" s="124">
        <f t="shared" si="13"/>
        <v>0</v>
      </c>
      <c r="H125" s="124"/>
      <c r="I125" s="124"/>
    </row>
    <row r="126" spans="1:11" x14ac:dyDescent="0.25">
      <c r="A126" s="123"/>
      <c r="B126" s="657"/>
      <c r="C126" s="669"/>
      <c r="D126" s="124"/>
      <c r="E126" s="124"/>
      <c r="F126" s="124"/>
      <c r="G126" s="124">
        <f t="shared" si="13"/>
        <v>0</v>
      </c>
      <c r="H126" s="124"/>
      <c r="I126" s="124"/>
    </row>
    <row r="127" spans="1:11" x14ac:dyDescent="0.25">
      <c r="A127" s="123"/>
      <c r="B127" s="657"/>
      <c r="C127" s="669"/>
      <c r="D127" s="124"/>
      <c r="E127" s="124"/>
      <c r="F127" s="124"/>
      <c r="G127" s="124">
        <f t="shared" si="13"/>
        <v>0</v>
      </c>
      <c r="H127" s="124"/>
      <c r="I127" s="124"/>
    </row>
    <row r="128" spans="1:11" s="166" customFormat="1" x14ac:dyDescent="0.25">
      <c r="A128" s="164"/>
      <c r="B128" s="676" t="s">
        <v>216</v>
      </c>
      <c r="C128" s="677"/>
      <c r="D128" s="165"/>
      <c r="E128" s="165"/>
      <c r="F128" s="165"/>
      <c r="G128" s="165">
        <f>SUM(G122:G127)</f>
        <v>0</v>
      </c>
      <c r="H128" s="165">
        <f t="shared" ref="H128:I128" si="14">SUM(H122:H127)</f>
        <v>0</v>
      </c>
      <c r="I128" s="165">
        <f t="shared" si="14"/>
        <v>0</v>
      </c>
      <c r="J128" s="169"/>
      <c r="K128" s="169"/>
    </row>
    <row r="130" spans="1:11" s="66" customFormat="1" ht="14.25" x14ac:dyDescent="0.2">
      <c r="A130" s="66" t="s">
        <v>255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</row>
    <row r="132" spans="1:11" ht="48.75" x14ac:dyDescent="0.25">
      <c r="A132" s="125" t="s">
        <v>218</v>
      </c>
      <c r="B132" s="665" t="s">
        <v>0</v>
      </c>
      <c r="C132" s="667"/>
      <c r="D132" s="119" t="s">
        <v>256</v>
      </c>
      <c r="E132" s="119" t="s">
        <v>257</v>
      </c>
      <c r="F132" s="119" t="s">
        <v>258</v>
      </c>
      <c r="G132" s="119" t="s">
        <v>258</v>
      </c>
      <c r="H132" s="119" t="s">
        <v>258</v>
      </c>
    </row>
    <row r="133" spans="1:11" x14ac:dyDescent="0.25">
      <c r="A133" s="121">
        <v>1</v>
      </c>
      <c r="B133" s="657">
        <v>2</v>
      </c>
      <c r="C133" s="669"/>
      <c r="D133" s="121">
        <v>3</v>
      </c>
      <c r="E133" s="121">
        <v>4</v>
      </c>
      <c r="F133" s="121">
        <v>5</v>
      </c>
      <c r="G133" s="121">
        <v>6</v>
      </c>
      <c r="H133" s="121">
        <v>7</v>
      </c>
    </row>
    <row r="134" spans="1:11" x14ac:dyDescent="0.25">
      <c r="A134" s="123"/>
      <c r="B134" s="657"/>
      <c r="C134" s="669"/>
      <c r="D134" s="124"/>
      <c r="E134" s="124"/>
      <c r="F134" s="124"/>
      <c r="G134" s="124"/>
      <c r="H134" s="124"/>
    </row>
    <row r="135" spans="1:11" x14ac:dyDescent="0.25">
      <c r="A135" s="123"/>
      <c r="B135" s="657"/>
      <c r="C135" s="669"/>
      <c r="D135" s="124"/>
      <c r="E135" s="124"/>
      <c r="F135" s="124"/>
      <c r="G135" s="124"/>
      <c r="H135" s="124"/>
    </row>
    <row r="136" spans="1:11" x14ac:dyDescent="0.25">
      <c r="A136" s="123"/>
      <c r="B136" s="657"/>
      <c r="C136" s="669"/>
      <c r="D136" s="124"/>
      <c r="E136" s="124"/>
      <c r="F136" s="124"/>
      <c r="G136" s="124"/>
      <c r="H136" s="124"/>
    </row>
    <row r="137" spans="1:11" x14ac:dyDescent="0.25">
      <c r="A137" s="123"/>
      <c r="B137" s="657"/>
      <c r="C137" s="669"/>
      <c r="D137" s="124"/>
      <c r="E137" s="124"/>
      <c r="F137" s="124"/>
      <c r="G137" s="124"/>
      <c r="H137" s="124"/>
    </row>
    <row r="138" spans="1:11" x14ac:dyDescent="0.25">
      <c r="A138" s="123"/>
      <c r="B138" s="657"/>
      <c r="C138" s="669"/>
      <c r="D138" s="124"/>
      <c r="E138" s="124"/>
      <c r="F138" s="124"/>
      <c r="G138" s="124"/>
      <c r="H138" s="124"/>
    </row>
    <row r="139" spans="1:11" x14ac:dyDescent="0.25">
      <c r="A139" s="123"/>
      <c r="B139" s="657"/>
      <c r="C139" s="669"/>
      <c r="D139" s="124"/>
      <c r="E139" s="124"/>
      <c r="F139" s="124"/>
      <c r="G139" s="124"/>
      <c r="H139" s="124"/>
    </row>
    <row r="140" spans="1:11" s="166" customFormat="1" x14ac:dyDescent="0.25">
      <c r="A140" s="164"/>
      <c r="B140" s="676" t="s">
        <v>216</v>
      </c>
      <c r="C140" s="677"/>
      <c r="D140" s="165"/>
      <c r="E140" s="165"/>
      <c r="F140" s="165">
        <f>SUM(F134:F139)</f>
        <v>0</v>
      </c>
      <c r="G140" s="165">
        <f t="shared" ref="G140:H140" si="15">SUM(G134:G139)</f>
        <v>0</v>
      </c>
      <c r="H140" s="165">
        <f t="shared" si="15"/>
        <v>0</v>
      </c>
      <c r="I140" s="169"/>
      <c r="J140" s="169"/>
      <c r="K140" s="169"/>
    </row>
    <row r="142" spans="1:11" s="66" customFormat="1" ht="14.25" x14ac:dyDescent="0.2">
      <c r="A142" s="66" t="s">
        <v>259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</row>
    <row r="144" spans="1:11" ht="24.75" x14ac:dyDescent="0.25">
      <c r="A144" s="125" t="s">
        <v>218</v>
      </c>
      <c r="B144" s="665" t="s">
        <v>0</v>
      </c>
      <c r="C144" s="667"/>
      <c r="D144" s="119" t="s">
        <v>260</v>
      </c>
      <c r="E144" s="119" t="s">
        <v>261</v>
      </c>
      <c r="F144" s="119" t="s">
        <v>303</v>
      </c>
      <c r="G144" s="119" t="s">
        <v>304</v>
      </c>
      <c r="H144" s="119" t="s">
        <v>414</v>
      </c>
    </row>
    <row r="145" spans="1:8" x14ac:dyDescent="0.25">
      <c r="A145" s="121">
        <v>1</v>
      </c>
      <c r="B145" s="657">
        <v>2</v>
      </c>
      <c r="C145" s="669"/>
      <c r="D145" s="121">
        <v>3</v>
      </c>
      <c r="E145" s="121">
        <v>4</v>
      </c>
      <c r="F145" s="121">
        <v>5</v>
      </c>
      <c r="G145" s="121">
        <v>6</v>
      </c>
      <c r="H145" s="121">
        <v>7</v>
      </c>
    </row>
    <row r="146" spans="1:8" x14ac:dyDescent="0.25">
      <c r="A146" s="123">
        <v>1</v>
      </c>
      <c r="B146" s="657"/>
      <c r="C146" s="669"/>
      <c r="D146" s="124"/>
      <c r="E146" s="124"/>
      <c r="F146" s="124">
        <f>E146*D146</f>
        <v>0</v>
      </c>
      <c r="G146" s="124"/>
      <c r="H146" s="124"/>
    </row>
    <row r="147" spans="1:8" x14ac:dyDescent="0.25">
      <c r="A147" s="123"/>
      <c r="B147" s="657"/>
      <c r="C147" s="669"/>
      <c r="D147" s="124"/>
      <c r="E147" s="124"/>
      <c r="F147" s="124">
        <f t="shared" ref="F147:F163" si="16">E147*D147</f>
        <v>0</v>
      </c>
      <c r="G147" s="124"/>
      <c r="H147" s="124"/>
    </row>
    <row r="148" spans="1:8" x14ac:dyDescent="0.25">
      <c r="A148" s="123"/>
      <c r="B148" s="329"/>
      <c r="C148" s="330"/>
      <c r="D148" s="124"/>
      <c r="E148" s="124"/>
      <c r="F148" s="124">
        <f t="shared" si="16"/>
        <v>0</v>
      </c>
      <c r="G148" s="124"/>
      <c r="H148" s="124"/>
    </row>
    <row r="149" spans="1:8" x14ac:dyDescent="0.25">
      <c r="A149" s="123"/>
      <c r="B149" s="329"/>
      <c r="C149" s="330"/>
      <c r="D149" s="124"/>
      <c r="E149" s="124"/>
      <c r="F149" s="124">
        <f t="shared" si="16"/>
        <v>0</v>
      </c>
      <c r="G149" s="124"/>
      <c r="H149" s="124"/>
    </row>
    <row r="150" spans="1:8" x14ac:dyDescent="0.25">
      <c r="A150" s="123"/>
      <c r="B150" s="329"/>
      <c r="C150" s="330"/>
      <c r="D150" s="124"/>
      <c r="E150" s="124"/>
      <c r="F150" s="124">
        <f t="shared" si="16"/>
        <v>0</v>
      </c>
      <c r="G150" s="124"/>
      <c r="H150" s="124"/>
    </row>
    <row r="151" spans="1:8" x14ac:dyDescent="0.25">
      <c r="A151" s="123"/>
      <c r="B151" s="329"/>
      <c r="C151" s="330"/>
      <c r="D151" s="124"/>
      <c r="E151" s="124"/>
      <c r="F151" s="124">
        <f t="shared" si="16"/>
        <v>0</v>
      </c>
      <c r="G151" s="124"/>
      <c r="H151" s="124"/>
    </row>
    <row r="152" spans="1:8" x14ac:dyDescent="0.25">
      <c r="A152" s="123"/>
      <c r="B152" s="329"/>
      <c r="C152" s="330"/>
      <c r="D152" s="124"/>
      <c r="E152" s="124"/>
      <c r="F152" s="124">
        <f t="shared" si="16"/>
        <v>0</v>
      </c>
      <c r="G152" s="124"/>
      <c r="H152" s="124"/>
    </row>
    <row r="153" spans="1:8" x14ac:dyDescent="0.25">
      <c r="A153" s="123"/>
      <c r="B153" s="329"/>
      <c r="C153" s="330"/>
      <c r="D153" s="124"/>
      <c r="E153" s="124"/>
      <c r="F153" s="124">
        <f t="shared" si="16"/>
        <v>0</v>
      </c>
      <c r="G153" s="124"/>
      <c r="H153" s="124"/>
    </row>
    <row r="154" spans="1:8" x14ac:dyDescent="0.25">
      <c r="A154" s="123"/>
      <c r="B154" s="329"/>
      <c r="C154" s="330"/>
      <c r="D154" s="124"/>
      <c r="E154" s="124"/>
      <c r="F154" s="124">
        <f t="shared" si="16"/>
        <v>0</v>
      </c>
      <c r="G154" s="124"/>
      <c r="H154" s="124"/>
    </row>
    <row r="155" spans="1:8" x14ac:dyDescent="0.25">
      <c r="A155" s="123"/>
      <c r="B155" s="329"/>
      <c r="C155" s="330"/>
      <c r="D155" s="124"/>
      <c r="E155" s="124"/>
      <c r="F155" s="124">
        <f t="shared" si="16"/>
        <v>0</v>
      </c>
      <c r="G155" s="124"/>
      <c r="H155" s="124"/>
    </row>
    <row r="156" spans="1:8" x14ac:dyDescent="0.25">
      <c r="A156" s="123"/>
      <c r="B156" s="329"/>
      <c r="C156" s="330"/>
      <c r="D156" s="124"/>
      <c r="E156" s="124"/>
      <c r="F156" s="124">
        <f t="shared" si="16"/>
        <v>0</v>
      </c>
      <c r="G156" s="124"/>
      <c r="H156" s="124"/>
    </row>
    <row r="157" spans="1:8" x14ac:dyDescent="0.25">
      <c r="A157" s="123"/>
      <c r="B157" s="329"/>
      <c r="C157" s="330"/>
      <c r="D157" s="124"/>
      <c r="E157" s="124"/>
      <c r="F157" s="124">
        <f t="shared" si="16"/>
        <v>0</v>
      </c>
      <c r="G157" s="124"/>
      <c r="H157" s="124"/>
    </row>
    <row r="158" spans="1:8" x14ac:dyDescent="0.25">
      <c r="A158" s="123"/>
      <c r="B158" s="329"/>
      <c r="C158" s="330"/>
      <c r="D158" s="124"/>
      <c r="E158" s="124"/>
      <c r="F158" s="124">
        <f t="shared" si="16"/>
        <v>0</v>
      </c>
      <c r="G158" s="124"/>
      <c r="H158" s="124"/>
    </row>
    <row r="159" spans="1:8" x14ac:dyDescent="0.25">
      <c r="A159" s="123"/>
      <c r="B159" s="329"/>
      <c r="C159" s="330"/>
      <c r="D159" s="124"/>
      <c r="E159" s="124"/>
      <c r="F159" s="124">
        <f t="shared" si="16"/>
        <v>0</v>
      </c>
      <c r="G159" s="124"/>
      <c r="H159" s="124"/>
    </row>
    <row r="160" spans="1:8" x14ac:dyDescent="0.25">
      <c r="A160" s="123"/>
      <c r="B160" s="657"/>
      <c r="C160" s="669"/>
      <c r="D160" s="124"/>
      <c r="E160" s="124"/>
      <c r="F160" s="124">
        <f t="shared" si="16"/>
        <v>0</v>
      </c>
      <c r="G160" s="124"/>
      <c r="H160" s="124"/>
    </row>
    <row r="161" spans="1:11" x14ac:dyDescent="0.25">
      <c r="A161" s="123"/>
      <c r="B161" s="657"/>
      <c r="C161" s="669"/>
      <c r="D161" s="124"/>
      <c r="E161" s="124"/>
      <c r="F161" s="124">
        <f t="shared" si="16"/>
        <v>0</v>
      </c>
      <c r="G161" s="124"/>
      <c r="H161" s="124"/>
    </row>
    <row r="162" spans="1:11" x14ac:dyDescent="0.25">
      <c r="A162" s="123"/>
      <c r="B162" s="657"/>
      <c r="C162" s="669"/>
      <c r="D162" s="124"/>
      <c r="E162" s="124"/>
      <c r="F162" s="124">
        <f t="shared" si="16"/>
        <v>0</v>
      </c>
      <c r="G162" s="124"/>
      <c r="H162" s="124"/>
    </row>
    <row r="163" spans="1:11" x14ac:dyDescent="0.25">
      <c r="A163" s="123"/>
      <c r="B163" s="657"/>
      <c r="C163" s="669"/>
      <c r="D163" s="124"/>
      <c r="E163" s="124"/>
      <c r="F163" s="124">
        <f t="shared" si="16"/>
        <v>0</v>
      </c>
      <c r="G163" s="124"/>
      <c r="H163" s="124"/>
    </row>
    <row r="164" spans="1:11" s="166" customFormat="1" x14ac:dyDescent="0.25">
      <c r="A164" s="164"/>
      <c r="B164" s="676" t="s">
        <v>216</v>
      </c>
      <c r="C164" s="677"/>
      <c r="D164" s="165"/>
      <c r="E164" s="165"/>
      <c r="F164" s="165">
        <f>SUM(F146:F163)</f>
        <v>0</v>
      </c>
      <c r="G164" s="165">
        <f t="shared" ref="G164:H164" si="17">SUM(G146:G163)</f>
        <v>0</v>
      </c>
      <c r="H164" s="165">
        <f t="shared" si="17"/>
        <v>0</v>
      </c>
      <c r="I164" s="169"/>
      <c r="J164" s="169"/>
      <c r="K164" s="169"/>
    </row>
    <row r="166" spans="1:11" s="66" customFormat="1" ht="14.25" x14ac:dyDescent="0.2">
      <c r="A166" s="66" t="s">
        <v>262</v>
      </c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</row>
    <row r="168" spans="1:11" ht="24.75" x14ac:dyDescent="0.25">
      <c r="A168" s="125" t="s">
        <v>218</v>
      </c>
      <c r="B168" s="665" t="s">
        <v>237</v>
      </c>
      <c r="C168" s="667"/>
      <c r="D168" s="119" t="s">
        <v>260</v>
      </c>
      <c r="E168" s="119" t="s">
        <v>261</v>
      </c>
      <c r="F168" s="119" t="s">
        <v>303</v>
      </c>
      <c r="G168" s="119" t="s">
        <v>304</v>
      </c>
      <c r="H168" s="119" t="s">
        <v>414</v>
      </c>
    </row>
    <row r="169" spans="1:11" x14ac:dyDescent="0.25">
      <c r="A169" s="121">
        <v>1</v>
      </c>
      <c r="B169" s="657">
        <v>2</v>
      </c>
      <c r="C169" s="669"/>
      <c r="D169" s="121">
        <v>3</v>
      </c>
      <c r="E169" s="121">
        <v>4</v>
      </c>
      <c r="F169" s="121">
        <v>5</v>
      </c>
      <c r="G169" s="121">
        <v>6</v>
      </c>
      <c r="H169" s="121">
        <v>7</v>
      </c>
    </row>
    <row r="170" spans="1:11" x14ac:dyDescent="0.25">
      <c r="A170" s="123">
        <v>1</v>
      </c>
      <c r="B170" s="657"/>
      <c r="C170" s="669"/>
      <c r="D170" s="124"/>
      <c r="E170" s="124"/>
      <c r="F170" s="124">
        <f>E170*D170</f>
        <v>0</v>
      </c>
      <c r="G170" s="124"/>
      <c r="H170" s="124"/>
    </row>
    <row r="171" spans="1:11" x14ac:dyDescent="0.25">
      <c r="A171" s="123"/>
      <c r="B171" s="657"/>
      <c r="C171" s="669"/>
      <c r="D171" s="124"/>
      <c r="E171" s="124"/>
      <c r="F171" s="124">
        <f t="shared" ref="F171:F189" si="18">E171*D171</f>
        <v>0</v>
      </c>
      <c r="G171" s="124"/>
      <c r="H171" s="124"/>
    </row>
    <row r="172" spans="1:11" x14ac:dyDescent="0.25">
      <c r="A172" s="123"/>
      <c r="B172" s="657"/>
      <c r="C172" s="669"/>
      <c r="D172" s="124"/>
      <c r="E172" s="124"/>
      <c r="F172" s="124">
        <f t="shared" si="18"/>
        <v>0</v>
      </c>
      <c r="G172" s="124"/>
      <c r="H172" s="124"/>
    </row>
    <row r="173" spans="1:11" x14ac:dyDescent="0.25">
      <c r="A173" s="123"/>
      <c r="B173" s="329"/>
      <c r="C173" s="330"/>
      <c r="D173" s="124"/>
      <c r="E173" s="124"/>
      <c r="F173" s="124">
        <f t="shared" si="18"/>
        <v>0</v>
      </c>
      <c r="G173" s="124"/>
      <c r="H173" s="124"/>
    </row>
    <row r="174" spans="1:11" x14ac:dyDescent="0.25">
      <c r="A174" s="123"/>
      <c r="B174" s="329"/>
      <c r="C174" s="330"/>
      <c r="D174" s="124"/>
      <c r="E174" s="124"/>
      <c r="F174" s="124">
        <f t="shared" si="18"/>
        <v>0</v>
      </c>
      <c r="G174" s="124"/>
      <c r="H174" s="124"/>
    </row>
    <row r="175" spans="1:11" x14ac:dyDescent="0.25">
      <c r="A175" s="123"/>
      <c r="B175" s="329"/>
      <c r="C175" s="330"/>
      <c r="D175" s="124"/>
      <c r="E175" s="124"/>
      <c r="F175" s="124">
        <f t="shared" si="18"/>
        <v>0</v>
      </c>
      <c r="G175" s="124"/>
      <c r="H175" s="124"/>
    </row>
    <row r="176" spans="1:11" x14ac:dyDescent="0.25">
      <c r="A176" s="123"/>
      <c r="B176" s="329"/>
      <c r="C176" s="330"/>
      <c r="D176" s="124"/>
      <c r="E176" s="124"/>
      <c r="F176" s="124">
        <f t="shared" si="18"/>
        <v>0</v>
      </c>
      <c r="G176" s="124"/>
      <c r="H176" s="124"/>
    </row>
    <row r="177" spans="1:11" x14ac:dyDescent="0.25">
      <c r="A177" s="123"/>
      <c r="B177" s="329"/>
      <c r="C177" s="330"/>
      <c r="D177" s="124"/>
      <c r="E177" s="124"/>
      <c r="F177" s="124">
        <f t="shared" si="18"/>
        <v>0</v>
      </c>
      <c r="G177" s="124"/>
      <c r="H177" s="124"/>
    </row>
    <row r="178" spans="1:11" x14ac:dyDescent="0.25">
      <c r="A178" s="123"/>
      <c r="B178" s="329"/>
      <c r="C178" s="330"/>
      <c r="D178" s="124"/>
      <c r="E178" s="124"/>
      <c r="F178" s="124">
        <f t="shared" si="18"/>
        <v>0</v>
      </c>
      <c r="G178" s="124"/>
      <c r="H178" s="124"/>
    </row>
    <row r="179" spans="1:11" x14ac:dyDescent="0.25">
      <c r="A179" s="123"/>
      <c r="B179" s="329"/>
      <c r="C179" s="330"/>
      <c r="D179" s="124"/>
      <c r="E179" s="124"/>
      <c r="F179" s="124">
        <f t="shared" si="18"/>
        <v>0</v>
      </c>
      <c r="G179" s="124"/>
      <c r="H179" s="124"/>
    </row>
    <row r="180" spans="1:11" x14ac:dyDescent="0.25">
      <c r="A180" s="123"/>
      <c r="B180" s="329"/>
      <c r="C180" s="330"/>
      <c r="D180" s="124"/>
      <c r="E180" s="124"/>
      <c r="F180" s="124">
        <f t="shared" si="18"/>
        <v>0</v>
      </c>
      <c r="G180" s="124"/>
      <c r="H180" s="124"/>
    </row>
    <row r="181" spans="1:11" x14ac:dyDescent="0.25">
      <c r="A181" s="123"/>
      <c r="B181" s="329"/>
      <c r="C181" s="330"/>
      <c r="D181" s="124"/>
      <c r="E181" s="124"/>
      <c r="F181" s="124">
        <f t="shared" si="18"/>
        <v>0</v>
      </c>
      <c r="G181" s="124"/>
      <c r="H181" s="124"/>
    </row>
    <row r="182" spans="1:11" x14ac:dyDescent="0.25">
      <c r="A182" s="123"/>
      <c r="B182" s="329"/>
      <c r="C182" s="330"/>
      <c r="D182" s="124"/>
      <c r="E182" s="124"/>
      <c r="F182" s="124">
        <f t="shared" si="18"/>
        <v>0</v>
      </c>
      <c r="G182" s="124"/>
      <c r="H182" s="124"/>
    </row>
    <row r="183" spans="1:11" x14ac:dyDescent="0.25">
      <c r="A183" s="123"/>
      <c r="B183" s="329"/>
      <c r="C183" s="330"/>
      <c r="D183" s="124"/>
      <c r="E183" s="124"/>
      <c r="F183" s="124">
        <f t="shared" si="18"/>
        <v>0</v>
      </c>
      <c r="G183" s="124"/>
      <c r="H183" s="124"/>
    </row>
    <row r="184" spans="1:11" x14ac:dyDescent="0.25">
      <c r="A184" s="123"/>
      <c r="B184" s="329"/>
      <c r="C184" s="330"/>
      <c r="D184" s="124"/>
      <c r="E184" s="124"/>
      <c r="F184" s="124">
        <f t="shared" si="18"/>
        <v>0</v>
      </c>
      <c r="G184" s="124"/>
      <c r="H184" s="124"/>
    </row>
    <row r="185" spans="1:11" x14ac:dyDescent="0.25">
      <c r="A185" s="123"/>
      <c r="B185" s="329"/>
      <c r="C185" s="330"/>
      <c r="D185" s="124"/>
      <c r="E185" s="124"/>
      <c r="F185" s="124">
        <f t="shared" si="18"/>
        <v>0</v>
      </c>
      <c r="G185" s="124"/>
      <c r="H185" s="124"/>
    </row>
    <row r="186" spans="1:11" x14ac:dyDescent="0.25">
      <c r="A186" s="123"/>
      <c r="B186" s="329"/>
      <c r="C186" s="330"/>
      <c r="D186" s="124"/>
      <c r="E186" s="124"/>
      <c r="F186" s="124">
        <f t="shared" si="18"/>
        <v>0</v>
      </c>
      <c r="G186" s="124"/>
      <c r="H186" s="124"/>
    </row>
    <row r="187" spans="1:11" x14ac:dyDescent="0.25">
      <c r="A187" s="123"/>
      <c r="B187" s="657"/>
      <c r="C187" s="669"/>
      <c r="D187" s="124"/>
      <c r="E187" s="124"/>
      <c r="F187" s="124">
        <f t="shared" si="18"/>
        <v>0</v>
      </c>
      <c r="G187" s="124"/>
      <c r="H187" s="124"/>
    </row>
    <row r="188" spans="1:11" x14ac:dyDescent="0.25">
      <c r="A188" s="123"/>
      <c r="B188" s="657"/>
      <c r="C188" s="669"/>
      <c r="D188" s="124"/>
      <c r="E188" s="124"/>
      <c r="F188" s="124">
        <f t="shared" si="18"/>
        <v>0</v>
      </c>
      <c r="G188" s="124"/>
      <c r="H188" s="124"/>
    </row>
    <row r="189" spans="1:11" x14ac:dyDescent="0.25">
      <c r="A189" s="123"/>
      <c r="B189" s="657"/>
      <c r="C189" s="669"/>
      <c r="D189" s="124"/>
      <c r="E189" s="124"/>
      <c r="F189" s="124">
        <f t="shared" si="18"/>
        <v>0</v>
      </c>
      <c r="G189" s="124"/>
      <c r="H189" s="124"/>
    </row>
    <row r="190" spans="1:11" s="166" customFormat="1" x14ac:dyDescent="0.25">
      <c r="A190" s="164"/>
      <c r="B190" s="676" t="s">
        <v>216</v>
      </c>
      <c r="C190" s="677"/>
      <c r="D190" s="165"/>
      <c r="E190" s="165"/>
      <c r="F190" s="165">
        <f>SUM(F170:F189)</f>
        <v>0</v>
      </c>
      <c r="G190" s="165">
        <f t="shared" ref="G190:H190" si="19">SUM(G170:G189)</f>
        <v>0</v>
      </c>
      <c r="H190" s="165">
        <f t="shared" si="19"/>
        <v>0</v>
      </c>
      <c r="I190" s="169"/>
      <c r="J190" s="169"/>
      <c r="K190" s="169"/>
    </row>
    <row r="192" spans="1:11" s="66" customFormat="1" ht="14.25" x14ac:dyDescent="0.2">
      <c r="A192" s="66" t="s">
        <v>263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</row>
    <row r="194" spans="1:8" ht="24.75" x14ac:dyDescent="0.25">
      <c r="A194" s="125" t="s">
        <v>218</v>
      </c>
      <c r="B194" s="665" t="s">
        <v>237</v>
      </c>
      <c r="C194" s="667"/>
      <c r="D194" s="119" t="s">
        <v>256</v>
      </c>
      <c r="E194" s="119" t="s">
        <v>261</v>
      </c>
      <c r="F194" s="119" t="s">
        <v>303</v>
      </c>
      <c r="G194" s="119" t="s">
        <v>304</v>
      </c>
      <c r="H194" s="119" t="s">
        <v>414</v>
      </c>
    </row>
    <row r="195" spans="1:8" x14ac:dyDescent="0.25">
      <c r="A195" s="121">
        <v>1</v>
      </c>
      <c r="B195" s="657">
        <v>2</v>
      </c>
      <c r="C195" s="669"/>
      <c r="D195" s="121">
        <v>3</v>
      </c>
      <c r="E195" s="121">
        <v>4</v>
      </c>
      <c r="F195" s="121">
        <v>5</v>
      </c>
      <c r="G195" s="121">
        <v>6</v>
      </c>
      <c r="H195" s="121">
        <v>7</v>
      </c>
    </row>
    <row r="196" spans="1:8" x14ac:dyDescent="0.25">
      <c r="A196" s="123">
        <v>1</v>
      </c>
      <c r="B196" s="657"/>
      <c r="C196" s="669"/>
      <c r="D196" s="124"/>
      <c r="E196" s="124"/>
      <c r="F196" s="124">
        <f>D196*E196</f>
        <v>0</v>
      </c>
      <c r="G196" s="124"/>
      <c r="H196" s="124"/>
    </row>
    <row r="197" spans="1:8" x14ac:dyDescent="0.25">
      <c r="A197" s="129"/>
      <c r="B197" s="674"/>
      <c r="C197" s="675"/>
      <c r="D197" s="124"/>
      <c r="E197" s="124"/>
      <c r="F197" s="124">
        <f t="shared" ref="F197:F217" si="20">D197*E197</f>
        <v>0</v>
      </c>
      <c r="G197" s="124"/>
      <c r="H197" s="124"/>
    </row>
    <row r="198" spans="1:8" x14ac:dyDescent="0.25">
      <c r="A198" s="129"/>
      <c r="B198" s="329"/>
      <c r="C198" s="330"/>
      <c r="D198" s="124"/>
      <c r="E198" s="124"/>
      <c r="F198" s="124">
        <f t="shared" si="20"/>
        <v>0</v>
      </c>
      <c r="G198" s="124"/>
      <c r="H198" s="124"/>
    </row>
    <row r="199" spans="1:8" x14ac:dyDescent="0.25">
      <c r="A199" s="129"/>
      <c r="B199" s="329"/>
      <c r="C199" s="330"/>
      <c r="D199" s="124"/>
      <c r="E199" s="124"/>
      <c r="F199" s="124">
        <f t="shared" si="20"/>
        <v>0</v>
      </c>
      <c r="G199" s="124"/>
      <c r="H199" s="124"/>
    </row>
    <row r="200" spans="1:8" x14ac:dyDescent="0.25">
      <c r="A200" s="129"/>
      <c r="B200" s="329"/>
      <c r="C200" s="330"/>
      <c r="D200" s="124"/>
      <c r="E200" s="124"/>
      <c r="F200" s="124">
        <f t="shared" si="20"/>
        <v>0</v>
      </c>
      <c r="G200" s="124"/>
      <c r="H200" s="124"/>
    </row>
    <row r="201" spans="1:8" x14ac:dyDescent="0.25">
      <c r="A201" s="129"/>
      <c r="B201" s="329"/>
      <c r="C201" s="330"/>
      <c r="D201" s="124"/>
      <c r="E201" s="124"/>
      <c r="F201" s="124">
        <f t="shared" si="20"/>
        <v>0</v>
      </c>
      <c r="G201" s="124"/>
      <c r="H201" s="124"/>
    </row>
    <row r="202" spans="1:8" x14ac:dyDescent="0.25">
      <c r="A202" s="129"/>
      <c r="B202" s="329"/>
      <c r="C202" s="330"/>
      <c r="D202" s="124"/>
      <c r="E202" s="124"/>
      <c r="F202" s="124">
        <f t="shared" si="20"/>
        <v>0</v>
      </c>
      <c r="G202" s="124"/>
      <c r="H202" s="124"/>
    </row>
    <row r="203" spans="1:8" x14ac:dyDescent="0.25">
      <c r="A203" s="129"/>
      <c r="B203" s="329"/>
      <c r="C203" s="330"/>
      <c r="D203" s="124"/>
      <c r="E203" s="124"/>
      <c r="F203" s="124">
        <f t="shared" si="20"/>
        <v>0</v>
      </c>
      <c r="G203" s="124"/>
      <c r="H203" s="124"/>
    </row>
    <row r="204" spans="1:8" x14ac:dyDescent="0.25">
      <c r="A204" s="129"/>
      <c r="B204" s="329"/>
      <c r="C204" s="330"/>
      <c r="D204" s="124"/>
      <c r="E204" s="124"/>
      <c r="F204" s="124">
        <f t="shared" si="20"/>
        <v>0</v>
      </c>
      <c r="G204" s="124"/>
      <c r="H204" s="124"/>
    </row>
    <row r="205" spans="1:8" x14ac:dyDescent="0.25">
      <c r="A205" s="129"/>
      <c r="B205" s="329"/>
      <c r="C205" s="330"/>
      <c r="D205" s="124"/>
      <c r="E205" s="124"/>
      <c r="F205" s="124">
        <f t="shared" si="20"/>
        <v>0</v>
      </c>
      <c r="G205" s="124"/>
      <c r="H205" s="124"/>
    </row>
    <row r="206" spans="1:8" x14ac:dyDescent="0.25">
      <c r="A206" s="129"/>
      <c r="B206" s="329"/>
      <c r="C206" s="330"/>
      <c r="D206" s="124"/>
      <c r="E206" s="124"/>
      <c r="F206" s="124">
        <f t="shared" si="20"/>
        <v>0</v>
      </c>
      <c r="G206" s="124"/>
      <c r="H206" s="124"/>
    </row>
    <row r="207" spans="1:8" x14ac:dyDescent="0.25">
      <c r="A207" s="129"/>
      <c r="B207" s="329"/>
      <c r="C207" s="330"/>
      <c r="D207" s="124"/>
      <c r="E207" s="124"/>
      <c r="F207" s="124">
        <f t="shared" si="20"/>
        <v>0</v>
      </c>
      <c r="G207" s="124"/>
      <c r="H207" s="124"/>
    </row>
    <row r="208" spans="1:8" x14ac:dyDescent="0.25">
      <c r="A208" s="129"/>
      <c r="B208" s="329"/>
      <c r="C208" s="330"/>
      <c r="D208" s="124"/>
      <c r="E208" s="124"/>
      <c r="F208" s="124">
        <f t="shared" si="20"/>
        <v>0</v>
      </c>
      <c r="G208" s="124"/>
      <c r="H208" s="124"/>
    </row>
    <row r="209" spans="1:21" x14ac:dyDescent="0.25">
      <c r="A209" s="129"/>
      <c r="B209" s="329"/>
      <c r="C209" s="330"/>
      <c r="D209" s="124"/>
      <c r="E209" s="124"/>
      <c r="F209" s="124">
        <f t="shared" si="20"/>
        <v>0</v>
      </c>
      <c r="G209" s="124"/>
      <c r="H209" s="124"/>
    </row>
    <row r="210" spans="1:21" x14ac:dyDescent="0.25">
      <c r="A210" s="129"/>
      <c r="B210" s="329"/>
      <c r="C210" s="330"/>
      <c r="D210" s="124"/>
      <c r="E210" s="124"/>
      <c r="F210" s="124">
        <f t="shared" si="20"/>
        <v>0</v>
      </c>
      <c r="G210" s="124"/>
      <c r="H210" s="124"/>
    </row>
    <row r="211" spans="1:21" x14ac:dyDescent="0.25">
      <c r="A211" s="129"/>
      <c r="B211" s="329"/>
      <c r="C211" s="330"/>
      <c r="D211" s="124"/>
      <c r="E211" s="124"/>
      <c r="F211" s="124">
        <f t="shared" si="20"/>
        <v>0</v>
      </c>
      <c r="G211" s="124"/>
      <c r="H211" s="124"/>
    </row>
    <row r="212" spans="1:21" x14ac:dyDescent="0.25">
      <c r="A212" s="129"/>
      <c r="B212" s="329"/>
      <c r="C212" s="330"/>
      <c r="D212" s="124"/>
      <c r="E212" s="124"/>
      <c r="F212" s="124">
        <f t="shared" si="20"/>
        <v>0</v>
      </c>
      <c r="G212" s="124"/>
      <c r="H212" s="124"/>
    </row>
    <row r="213" spans="1:21" x14ac:dyDescent="0.25">
      <c r="A213" s="129"/>
      <c r="B213" s="329"/>
      <c r="C213" s="330"/>
      <c r="D213" s="124"/>
      <c r="E213" s="124"/>
      <c r="F213" s="124">
        <f t="shared" si="20"/>
        <v>0</v>
      </c>
      <c r="G213" s="124"/>
      <c r="H213" s="124"/>
    </row>
    <row r="214" spans="1:21" x14ac:dyDescent="0.25">
      <c r="A214" s="123"/>
      <c r="B214" s="657"/>
      <c r="C214" s="669"/>
      <c r="D214" s="124"/>
      <c r="E214" s="124"/>
      <c r="F214" s="124">
        <f t="shared" si="20"/>
        <v>0</v>
      </c>
      <c r="G214" s="124"/>
      <c r="H214" s="124"/>
    </row>
    <row r="215" spans="1:21" x14ac:dyDescent="0.25">
      <c r="A215" s="123"/>
      <c r="B215" s="657"/>
      <c r="C215" s="669"/>
      <c r="D215" s="124"/>
      <c r="E215" s="124"/>
      <c r="F215" s="124">
        <f t="shared" si="20"/>
        <v>0</v>
      </c>
      <c r="G215" s="124"/>
      <c r="H215" s="124"/>
    </row>
    <row r="216" spans="1:21" x14ac:dyDescent="0.25">
      <c r="A216" s="123"/>
      <c r="B216" s="657"/>
      <c r="C216" s="669"/>
      <c r="D216" s="124"/>
      <c r="E216" s="124"/>
      <c r="F216" s="124">
        <f t="shared" si="20"/>
        <v>0</v>
      </c>
      <c r="G216" s="124"/>
      <c r="H216" s="124"/>
    </row>
    <row r="217" spans="1:21" x14ac:dyDescent="0.25">
      <c r="A217" s="123"/>
      <c r="B217" s="657"/>
      <c r="C217" s="669"/>
      <c r="D217" s="124"/>
      <c r="E217" s="124"/>
      <c r="F217" s="124">
        <f t="shared" si="20"/>
        <v>0</v>
      </c>
      <c r="G217" s="124"/>
      <c r="H217" s="124"/>
    </row>
    <row r="218" spans="1:21" s="166" customFormat="1" x14ac:dyDescent="0.25">
      <c r="A218" s="164"/>
      <c r="B218" s="676" t="s">
        <v>216</v>
      </c>
      <c r="C218" s="677"/>
      <c r="D218" s="165"/>
      <c r="E218" s="165"/>
      <c r="F218" s="165">
        <f>SUM(F196:F217)</f>
        <v>0</v>
      </c>
      <c r="G218" s="165">
        <f t="shared" ref="G218:H218" si="21">SUM(G196:G217)</f>
        <v>0</v>
      </c>
      <c r="H218" s="165">
        <f t="shared" si="21"/>
        <v>0</v>
      </c>
      <c r="I218" s="169"/>
      <c r="J218" s="169"/>
      <c r="K218" s="169"/>
    </row>
    <row r="219" spans="1:21" ht="15.75" thickBot="1" x14ac:dyDescent="0.3"/>
    <row r="220" spans="1:21" ht="15.75" thickBot="1" x14ac:dyDescent="0.3">
      <c r="A220" s="130"/>
      <c r="B220" s="685" t="s">
        <v>264</v>
      </c>
      <c r="C220" s="686"/>
      <c r="D220" s="686"/>
      <c r="E220" s="687"/>
      <c r="F220" s="171">
        <f>F218+F190+F164+F140+G128+F116+G104+F91+F79+F67+F42+I30+F55</f>
        <v>1966237</v>
      </c>
      <c r="G220" s="171">
        <f t="shared" ref="G220:H220" si="22">G218+G190+G164+G140+H128+G116+H104+G91+G79+G67+G42+J30+G55</f>
        <v>1966237</v>
      </c>
      <c r="H220" s="171">
        <f t="shared" si="22"/>
        <v>1966237</v>
      </c>
    </row>
    <row r="223" spans="1:21" s="331" customFormat="1" ht="20.25" customHeight="1" x14ac:dyDescent="0.25">
      <c r="A223" s="688" t="s">
        <v>179</v>
      </c>
      <c r="B223" s="688"/>
      <c r="C223" s="688"/>
      <c r="D223" s="358" t="s">
        <v>419</v>
      </c>
      <c r="E223" s="131"/>
      <c r="F223" s="325"/>
      <c r="G223" s="131"/>
      <c r="H223" s="358" t="s">
        <v>421</v>
      </c>
      <c r="I223" s="325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2"/>
    </row>
    <row r="224" spans="1:21" s="331" customFormat="1" ht="20.25" customHeight="1" x14ac:dyDescent="0.25">
      <c r="A224" s="688" t="s">
        <v>180</v>
      </c>
      <c r="B224" s="688"/>
      <c r="C224" s="688"/>
      <c r="D224" s="133" t="s">
        <v>265</v>
      </c>
      <c r="E224" s="134"/>
      <c r="F224" s="133" t="s">
        <v>266</v>
      </c>
      <c r="G224" s="134"/>
      <c r="H224" s="328" t="s">
        <v>267</v>
      </c>
      <c r="I224" s="328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2"/>
    </row>
    <row r="225" spans="1:21" s="356" customFormat="1" ht="20.25" customHeight="1" x14ac:dyDescent="0.25">
      <c r="D225" s="359"/>
      <c r="E225" s="134"/>
      <c r="F225" s="346"/>
      <c r="G225" s="131"/>
      <c r="H225" s="358" t="s">
        <v>502</v>
      </c>
      <c r="I225" s="346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2"/>
    </row>
    <row r="226" spans="1:21" s="356" customFormat="1" ht="20.25" customHeight="1" x14ac:dyDescent="0.25">
      <c r="B226" s="688" t="s">
        <v>501</v>
      </c>
      <c r="C226" s="689"/>
      <c r="D226" s="359"/>
      <c r="E226" s="134"/>
      <c r="F226" s="133" t="s">
        <v>266</v>
      </c>
      <c r="G226" s="134"/>
      <c r="H226" s="355" t="s">
        <v>267</v>
      </c>
      <c r="I226" s="355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2"/>
    </row>
    <row r="227" spans="1:21" s="331" customFormat="1" x14ac:dyDescent="0.25">
      <c r="A227" s="327"/>
    </row>
    <row r="228" spans="1:21" s="331" customFormat="1" ht="30" customHeight="1" x14ac:dyDescent="0.2">
      <c r="A228" s="683" t="s">
        <v>182</v>
      </c>
      <c r="B228" s="683"/>
      <c r="C228" s="325"/>
      <c r="D228" s="131"/>
      <c r="E228" s="325"/>
      <c r="F228" s="131"/>
      <c r="G228" s="325"/>
      <c r="H228" s="325"/>
    </row>
    <row r="229" spans="1:21" s="331" customFormat="1" x14ac:dyDescent="0.25">
      <c r="C229" s="133" t="s">
        <v>268</v>
      </c>
      <c r="D229" s="134"/>
      <c r="E229" s="328" t="s">
        <v>183</v>
      </c>
      <c r="F229" s="134"/>
      <c r="G229" s="684" t="s">
        <v>184</v>
      </c>
      <c r="H229" s="684"/>
    </row>
    <row r="230" spans="1:21" s="331" customFormat="1" x14ac:dyDescent="0.25"/>
    <row r="231" spans="1:21" s="331" customFormat="1" x14ac:dyDescent="0.25"/>
    <row r="232" spans="1:21" s="331" customFormat="1" x14ac:dyDescent="0.25"/>
    <row r="233" spans="1:21" s="331" customFormat="1" x14ac:dyDescent="0.25"/>
    <row r="234" spans="1:21" s="331" customFormat="1" x14ac:dyDescent="0.25">
      <c r="A234" s="683" t="s">
        <v>269</v>
      </c>
      <c r="B234" s="683"/>
      <c r="C234" s="683"/>
      <c r="D234" s="683"/>
      <c r="E234" s="683"/>
    </row>
  </sheetData>
  <mergeCells count="122">
    <mergeCell ref="A234:E234"/>
    <mergeCell ref="B218:C218"/>
    <mergeCell ref="B220:E220"/>
    <mergeCell ref="A223:C223"/>
    <mergeCell ref="A224:C224"/>
    <mergeCell ref="A228:B228"/>
    <mergeCell ref="G229:H229"/>
    <mergeCell ref="B196:C196"/>
    <mergeCell ref="B197:C197"/>
    <mergeCell ref="B214:C214"/>
    <mergeCell ref="B215:C215"/>
    <mergeCell ref="B216:C216"/>
    <mergeCell ref="B217:C217"/>
    <mergeCell ref="B226:C226"/>
    <mergeCell ref="B187:C187"/>
    <mergeCell ref="B188:C188"/>
    <mergeCell ref="B189:C189"/>
    <mergeCell ref="B190:C190"/>
    <mergeCell ref="B194:C194"/>
    <mergeCell ref="B195:C195"/>
    <mergeCell ref="B164:C164"/>
    <mergeCell ref="B168:C168"/>
    <mergeCell ref="B169:C169"/>
    <mergeCell ref="B170:C170"/>
    <mergeCell ref="B171:C171"/>
    <mergeCell ref="B172:C172"/>
    <mergeCell ref="B146:C146"/>
    <mergeCell ref="B147:C147"/>
    <mergeCell ref="B160:C160"/>
    <mergeCell ref="B161:C161"/>
    <mergeCell ref="B162:C162"/>
    <mergeCell ref="B163:C163"/>
    <mergeCell ref="B137:C137"/>
    <mergeCell ref="B138:C138"/>
    <mergeCell ref="B139:C139"/>
    <mergeCell ref="B140:C140"/>
    <mergeCell ref="B144:C144"/>
    <mergeCell ref="B145:C145"/>
    <mergeCell ref="B128:C128"/>
    <mergeCell ref="B132:C132"/>
    <mergeCell ref="B133:C133"/>
    <mergeCell ref="B134:C134"/>
    <mergeCell ref="B135:C135"/>
    <mergeCell ref="B136:C136"/>
    <mergeCell ref="B122:C122"/>
    <mergeCell ref="B123:C123"/>
    <mergeCell ref="B124:C124"/>
    <mergeCell ref="B125:C125"/>
    <mergeCell ref="B126:C126"/>
    <mergeCell ref="B127:C127"/>
    <mergeCell ref="B113:C113"/>
    <mergeCell ref="B114:C114"/>
    <mergeCell ref="B115:C115"/>
    <mergeCell ref="B116:C116"/>
    <mergeCell ref="B120:C120"/>
    <mergeCell ref="B121:C121"/>
    <mergeCell ref="B104:C104"/>
    <mergeCell ref="B108:C108"/>
    <mergeCell ref="B109:C109"/>
    <mergeCell ref="B110:C110"/>
    <mergeCell ref="B111:C111"/>
    <mergeCell ref="B112:C112"/>
    <mergeCell ref="B96:C96"/>
    <mergeCell ref="B97:C97"/>
    <mergeCell ref="B98:C98"/>
    <mergeCell ref="B99:C99"/>
    <mergeCell ref="B102:C102"/>
    <mergeCell ref="B103:C103"/>
    <mergeCell ref="B86:C86"/>
    <mergeCell ref="B87:C87"/>
    <mergeCell ref="B88:C88"/>
    <mergeCell ref="B89:C89"/>
    <mergeCell ref="B90:C90"/>
    <mergeCell ref="B91:C91"/>
    <mergeCell ref="B78:C78"/>
    <mergeCell ref="B79:C79"/>
    <mergeCell ref="A81:H81"/>
    <mergeCell ref="B83:C83"/>
    <mergeCell ref="B84:C84"/>
    <mergeCell ref="B85:C85"/>
    <mergeCell ref="B72:C72"/>
    <mergeCell ref="B73:C73"/>
    <mergeCell ref="B74:C74"/>
    <mergeCell ref="B75:C75"/>
    <mergeCell ref="B76:C76"/>
    <mergeCell ref="B77:C77"/>
    <mergeCell ref="B63:C63"/>
    <mergeCell ref="B64:C64"/>
    <mergeCell ref="B65:C65"/>
    <mergeCell ref="B66:C66"/>
    <mergeCell ref="B67:C67"/>
    <mergeCell ref="B71:C71"/>
    <mergeCell ref="B54:D54"/>
    <mergeCell ref="B55:D55"/>
    <mergeCell ref="B59:C59"/>
    <mergeCell ref="B60:C60"/>
    <mergeCell ref="B61:C61"/>
    <mergeCell ref="B62:C62"/>
    <mergeCell ref="B51:D51"/>
    <mergeCell ref="B52:D52"/>
    <mergeCell ref="B53:D53"/>
    <mergeCell ref="J15:J17"/>
    <mergeCell ref="K15:K17"/>
    <mergeCell ref="D16:D17"/>
    <mergeCell ref="A44:H44"/>
    <mergeCell ref="B46:D46"/>
    <mergeCell ref="B47:D47"/>
    <mergeCell ref="A15:A17"/>
    <mergeCell ref="B15:B17"/>
    <mergeCell ref="C15:C17"/>
    <mergeCell ref="D15:G15"/>
    <mergeCell ref="H15:H17"/>
    <mergeCell ref="I15:I17"/>
    <mergeCell ref="J1:K1"/>
    <mergeCell ref="I2:K2"/>
    <mergeCell ref="A3:K3"/>
    <mergeCell ref="A6:K6"/>
    <mergeCell ref="A8:B8"/>
    <mergeCell ref="A10:C10"/>
    <mergeCell ref="B48:D48"/>
    <mergeCell ref="B49:D49"/>
    <mergeCell ref="B50:D50"/>
  </mergeCells>
  <pageMargins left="0.7" right="0.7" top="0.75" bottom="0.75" header="0.3" footer="0.3"/>
  <pageSetup paperSize="9" scale="57" orientation="portrait" r:id="rId1"/>
  <rowBreaks count="2" manualBreakCount="2">
    <brk id="56" max="16383" man="1"/>
    <brk id="12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60E39-3670-4366-952F-8E651F8D41F1}">
  <dimension ref="A1:U234"/>
  <sheetViews>
    <sheetView showGridLines="0" topLeftCell="A211" zoomScaleNormal="100" zoomScaleSheetLayoutView="100" workbookViewId="0">
      <selection activeCell="H226" sqref="H226"/>
    </sheetView>
  </sheetViews>
  <sheetFormatPr defaultRowHeight="15" x14ac:dyDescent="0.25"/>
  <cols>
    <col min="1" max="1" width="8.85546875" style="18" customWidth="1"/>
    <col min="2" max="2" width="17.7109375" style="112" customWidth="1"/>
    <col min="3" max="3" width="14.28515625" style="112" customWidth="1"/>
    <col min="4" max="11" width="14" style="112" customWidth="1"/>
    <col min="12" max="12" width="17.7109375" style="18" customWidth="1"/>
    <col min="13" max="16384" width="9.140625" style="18"/>
  </cols>
  <sheetData>
    <row r="1" spans="1:11" hidden="1" x14ac:dyDescent="0.25">
      <c r="I1" s="356"/>
      <c r="J1" s="659" t="s">
        <v>201</v>
      </c>
      <c r="K1" s="659"/>
    </row>
    <row r="2" spans="1:11" ht="144" hidden="1" customHeight="1" x14ac:dyDescent="0.25">
      <c r="I2" s="660" t="s">
        <v>202</v>
      </c>
      <c r="J2" s="660"/>
      <c r="K2" s="660"/>
    </row>
    <row r="3" spans="1:11" ht="43.5" customHeight="1" x14ac:dyDescent="0.25">
      <c r="A3" s="661" t="s">
        <v>203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</row>
    <row r="6" spans="1:11" x14ac:dyDescent="0.25">
      <c r="A6" s="472" t="s">
        <v>503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</row>
    <row r="8" spans="1:11" x14ac:dyDescent="0.25">
      <c r="A8" s="472" t="s">
        <v>204</v>
      </c>
      <c r="B8" s="472"/>
      <c r="C8" s="290" t="s">
        <v>192</v>
      </c>
    </row>
    <row r="10" spans="1:11" x14ac:dyDescent="0.25">
      <c r="A10" s="472" t="s">
        <v>205</v>
      </c>
      <c r="B10" s="472"/>
      <c r="C10" s="472"/>
      <c r="D10" s="291" t="s">
        <v>300</v>
      </c>
    </row>
    <row r="11" spans="1:11" x14ac:dyDescent="0.25">
      <c r="A11" s="347"/>
      <c r="B11" s="347"/>
      <c r="C11" s="347"/>
    </row>
    <row r="12" spans="1:11" x14ac:dyDescent="0.25">
      <c r="A12" s="115" t="s">
        <v>206</v>
      </c>
      <c r="B12" s="116"/>
      <c r="C12" s="116"/>
      <c r="D12" s="116"/>
    </row>
    <row r="13" spans="1:11" x14ac:dyDescent="0.25">
      <c r="A13" s="115" t="s">
        <v>207</v>
      </c>
      <c r="B13" s="116"/>
      <c r="C13" s="116"/>
      <c r="D13" s="116"/>
    </row>
    <row r="15" spans="1:11" s="117" customFormat="1" ht="25.5" customHeight="1" x14ac:dyDescent="0.2">
      <c r="A15" s="663"/>
      <c r="B15" s="662" t="s">
        <v>208</v>
      </c>
      <c r="C15" s="662" t="s">
        <v>209</v>
      </c>
      <c r="D15" s="662" t="s">
        <v>210</v>
      </c>
      <c r="E15" s="662"/>
      <c r="F15" s="662"/>
      <c r="G15" s="662"/>
      <c r="H15" s="662" t="s">
        <v>211</v>
      </c>
      <c r="I15" s="662" t="s">
        <v>308</v>
      </c>
      <c r="J15" s="662" t="s">
        <v>309</v>
      </c>
      <c r="K15" s="662" t="s">
        <v>412</v>
      </c>
    </row>
    <row r="16" spans="1:11" s="117" customFormat="1" ht="12" x14ac:dyDescent="0.2">
      <c r="A16" s="663"/>
      <c r="B16" s="662"/>
      <c r="C16" s="662"/>
      <c r="D16" s="663" t="s">
        <v>212</v>
      </c>
      <c r="E16" s="349" t="s">
        <v>29</v>
      </c>
      <c r="F16" s="349"/>
      <c r="G16" s="349"/>
      <c r="H16" s="662"/>
      <c r="I16" s="662"/>
      <c r="J16" s="662"/>
      <c r="K16" s="662"/>
    </row>
    <row r="17" spans="1:11" s="120" customFormat="1" ht="36" x14ac:dyDescent="0.2">
      <c r="A17" s="663"/>
      <c r="B17" s="662"/>
      <c r="C17" s="662"/>
      <c r="D17" s="663"/>
      <c r="E17" s="119" t="s">
        <v>213</v>
      </c>
      <c r="F17" s="119" t="s">
        <v>214</v>
      </c>
      <c r="G17" s="119" t="s">
        <v>215</v>
      </c>
      <c r="H17" s="662"/>
      <c r="I17" s="662"/>
      <c r="J17" s="662"/>
      <c r="K17" s="662"/>
    </row>
    <row r="18" spans="1:11" s="348" customFormat="1" x14ac:dyDescent="0.25">
      <c r="A18" s="121">
        <v>1</v>
      </c>
      <c r="B18" s="121">
        <v>2</v>
      </c>
      <c r="C18" s="121">
        <v>3</v>
      </c>
      <c r="D18" s="121">
        <v>4</v>
      </c>
      <c r="E18" s="121">
        <v>5</v>
      </c>
      <c r="F18" s="121">
        <v>6</v>
      </c>
      <c r="G18" s="121">
        <v>7</v>
      </c>
      <c r="H18" s="121">
        <v>8</v>
      </c>
      <c r="I18" s="121">
        <v>9</v>
      </c>
      <c r="J18" s="121">
        <v>10</v>
      </c>
      <c r="K18" s="121">
        <v>11</v>
      </c>
    </row>
    <row r="19" spans="1:11" s="348" customFormat="1" x14ac:dyDescent="0.25">
      <c r="A19" s="121"/>
      <c r="B19" s="121" t="s">
        <v>411</v>
      </c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24.75" x14ac:dyDescent="0.25">
      <c r="A20" s="123">
        <v>1</v>
      </c>
      <c r="B20" s="119" t="s">
        <v>305</v>
      </c>
      <c r="C20" s="124"/>
      <c r="D20" s="124">
        <f>E20+F20+G20</f>
        <v>0</v>
      </c>
      <c r="E20" s="124"/>
      <c r="F20" s="124"/>
      <c r="G20" s="124"/>
      <c r="H20" s="124"/>
      <c r="I20" s="124">
        <f>C20*D20+H20</f>
        <v>0</v>
      </c>
      <c r="J20" s="124"/>
      <c r="K20" s="124"/>
    </row>
    <row r="21" spans="1:11" x14ac:dyDescent="0.25">
      <c r="A21" s="123">
        <v>2</v>
      </c>
      <c r="B21" s="119" t="s">
        <v>306</v>
      </c>
      <c r="C21" s="124"/>
      <c r="D21" s="124">
        <f t="shared" ref="D21:D29" si="0">E21+F21+G21</f>
        <v>0</v>
      </c>
      <c r="E21" s="124"/>
      <c r="F21" s="124"/>
      <c r="G21" s="124"/>
      <c r="H21" s="124"/>
      <c r="I21" s="124">
        <f t="shared" ref="I21:I29" si="1">C21*D21+H21</f>
        <v>0</v>
      </c>
      <c r="J21" s="124"/>
      <c r="K21" s="124"/>
    </row>
    <row r="22" spans="1:11" x14ac:dyDescent="0.25">
      <c r="A22" s="123">
        <v>3</v>
      </c>
      <c r="B22" s="119" t="s">
        <v>307</v>
      </c>
      <c r="C22" s="124">
        <v>15.25</v>
      </c>
      <c r="D22" s="124">
        <f t="shared" si="0"/>
        <v>0</v>
      </c>
      <c r="E22" s="124"/>
      <c r="F22" s="124"/>
      <c r="G22" s="124"/>
      <c r="H22" s="124">
        <v>6623.54</v>
      </c>
      <c r="I22" s="167">
        <f>ROUND((C22*D22+H22)*12,0)</f>
        <v>79482</v>
      </c>
      <c r="J22" s="167">
        <v>79482</v>
      </c>
      <c r="K22" s="167">
        <v>79482</v>
      </c>
    </row>
    <row r="23" spans="1:11" x14ac:dyDescent="0.25">
      <c r="A23" s="121"/>
      <c r="B23" s="121"/>
      <c r="C23" s="121"/>
      <c r="D23" s="124">
        <f t="shared" si="0"/>
        <v>0</v>
      </c>
      <c r="E23" s="124"/>
      <c r="F23" s="124"/>
      <c r="G23" s="124"/>
      <c r="H23" s="124"/>
      <c r="I23" s="167">
        <f t="shared" si="1"/>
        <v>0</v>
      </c>
      <c r="J23" s="167"/>
      <c r="K23" s="167"/>
    </row>
    <row r="24" spans="1:11" x14ac:dyDescent="0.25">
      <c r="A24" s="123"/>
      <c r="B24" s="163"/>
      <c r="C24" s="124"/>
      <c r="D24" s="124">
        <f t="shared" si="0"/>
        <v>0</v>
      </c>
      <c r="E24" s="124"/>
      <c r="F24" s="124"/>
      <c r="G24" s="124"/>
      <c r="H24" s="124"/>
      <c r="I24" s="167">
        <f t="shared" si="1"/>
        <v>0</v>
      </c>
      <c r="J24" s="167"/>
      <c r="K24" s="167"/>
    </row>
    <row r="25" spans="1:11" x14ac:dyDescent="0.25">
      <c r="A25" s="123"/>
      <c r="B25" s="163"/>
      <c r="C25" s="124"/>
      <c r="D25" s="124">
        <f t="shared" si="0"/>
        <v>0</v>
      </c>
      <c r="E25" s="124"/>
      <c r="F25" s="124"/>
      <c r="G25" s="124"/>
      <c r="H25" s="124"/>
      <c r="I25" s="167">
        <f t="shared" si="1"/>
        <v>0</v>
      </c>
      <c r="J25" s="167"/>
      <c r="K25" s="167"/>
    </row>
    <row r="26" spans="1:11" x14ac:dyDescent="0.25">
      <c r="A26" s="123"/>
      <c r="B26" s="163"/>
      <c r="C26" s="124"/>
      <c r="D26" s="124">
        <f t="shared" si="0"/>
        <v>0</v>
      </c>
      <c r="E26" s="124"/>
      <c r="F26" s="124"/>
      <c r="G26" s="124"/>
      <c r="H26" s="124"/>
      <c r="I26" s="167">
        <f t="shared" si="1"/>
        <v>0</v>
      </c>
      <c r="J26" s="167"/>
      <c r="K26" s="167"/>
    </row>
    <row r="27" spans="1:11" x14ac:dyDescent="0.25">
      <c r="A27" s="123"/>
      <c r="B27" s="163"/>
      <c r="C27" s="124"/>
      <c r="D27" s="124">
        <f t="shared" si="0"/>
        <v>0</v>
      </c>
      <c r="E27" s="124"/>
      <c r="F27" s="124"/>
      <c r="G27" s="124"/>
      <c r="H27" s="124"/>
      <c r="I27" s="167">
        <f t="shared" si="1"/>
        <v>0</v>
      </c>
      <c r="J27" s="167"/>
      <c r="K27" s="167"/>
    </row>
    <row r="28" spans="1:11" x14ac:dyDescent="0.25">
      <c r="A28" s="123"/>
      <c r="B28" s="163"/>
      <c r="C28" s="124"/>
      <c r="D28" s="124">
        <f t="shared" si="0"/>
        <v>0</v>
      </c>
      <c r="E28" s="124"/>
      <c r="F28" s="124"/>
      <c r="G28" s="124"/>
      <c r="H28" s="124"/>
      <c r="I28" s="167">
        <f t="shared" si="1"/>
        <v>0</v>
      </c>
      <c r="J28" s="167"/>
      <c r="K28" s="167"/>
    </row>
    <row r="29" spans="1:11" x14ac:dyDescent="0.25">
      <c r="A29" s="123"/>
      <c r="B29" s="163"/>
      <c r="C29" s="124"/>
      <c r="D29" s="124">
        <f t="shared" si="0"/>
        <v>0</v>
      </c>
      <c r="E29" s="124"/>
      <c r="F29" s="124"/>
      <c r="G29" s="124"/>
      <c r="H29" s="124"/>
      <c r="I29" s="167">
        <f t="shared" si="1"/>
        <v>0</v>
      </c>
      <c r="J29" s="167"/>
      <c r="K29" s="167"/>
    </row>
    <row r="30" spans="1:11" s="166" customFormat="1" x14ac:dyDescent="0.25">
      <c r="A30" s="164" t="s">
        <v>216</v>
      </c>
      <c r="B30" s="165"/>
      <c r="C30" s="165"/>
      <c r="D30" s="165"/>
      <c r="E30" s="165"/>
      <c r="F30" s="165"/>
      <c r="G30" s="165"/>
      <c r="H30" s="165"/>
      <c r="I30" s="168">
        <f>SUM(I20:I29)</f>
        <v>79482</v>
      </c>
      <c r="J30" s="168">
        <f t="shared" ref="J30:K30" si="2">SUM(J20:J29)</f>
        <v>79482</v>
      </c>
      <c r="K30" s="168">
        <f t="shared" si="2"/>
        <v>79482</v>
      </c>
    </row>
    <row r="32" spans="1:11" s="66" customFormat="1" ht="14.25" x14ac:dyDescent="0.2">
      <c r="A32" s="66" t="s">
        <v>217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4" spans="1:11" s="117" customFormat="1" ht="57" customHeight="1" x14ac:dyDescent="0.2">
      <c r="A34" s="125" t="s">
        <v>218</v>
      </c>
      <c r="B34" s="119" t="s">
        <v>219</v>
      </c>
      <c r="C34" s="119" t="s">
        <v>220</v>
      </c>
      <c r="D34" s="119" t="s">
        <v>221</v>
      </c>
      <c r="E34" s="119" t="s">
        <v>222</v>
      </c>
      <c r="F34" s="119" t="s">
        <v>223</v>
      </c>
      <c r="G34" s="119" t="s">
        <v>223</v>
      </c>
      <c r="H34" s="119" t="s">
        <v>223</v>
      </c>
      <c r="I34" s="126"/>
      <c r="J34" s="126"/>
      <c r="K34" s="126"/>
    </row>
    <row r="35" spans="1:11" s="348" customFormat="1" x14ac:dyDescent="0.25">
      <c r="A35" s="121">
        <v>1</v>
      </c>
      <c r="B35" s="121">
        <v>2</v>
      </c>
      <c r="C35" s="121">
        <v>3</v>
      </c>
      <c r="D35" s="121">
        <v>4</v>
      </c>
      <c r="E35" s="121">
        <v>5</v>
      </c>
      <c r="F35" s="121">
        <v>6</v>
      </c>
      <c r="G35" s="121">
        <v>7</v>
      </c>
      <c r="H35" s="121">
        <v>8</v>
      </c>
    </row>
    <row r="36" spans="1:11" x14ac:dyDescent="0.25">
      <c r="A36" s="123"/>
      <c r="B36" s="124"/>
      <c r="C36" s="124"/>
      <c r="D36" s="124"/>
      <c r="E36" s="124"/>
      <c r="F36" s="124"/>
      <c r="G36" s="124"/>
      <c r="H36" s="124"/>
    </row>
    <row r="37" spans="1:11" x14ac:dyDescent="0.25">
      <c r="A37" s="123"/>
      <c r="B37" s="124"/>
      <c r="C37" s="124"/>
      <c r="D37" s="124"/>
      <c r="E37" s="124"/>
      <c r="F37" s="124"/>
      <c r="G37" s="124"/>
      <c r="H37" s="124"/>
    </row>
    <row r="38" spans="1:11" x14ac:dyDescent="0.25">
      <c r="A38" s="123"/>
      <c r="B38" s="124"/>
      <c r="C38" s="124"/>
      <c r="D38" s="124"/>
      <c r="E38" s="124"/>
      <c r="F38" s="124"/>
      <c r="G38" s="124"/>
      <c r="H38" s="124"/>
    </row>
    <row r="39" spans="1:11" x14ac:dyDescent="0.25">
      <c r="A39" s="123"/>
      <c r="B39" s="124"/>
      <c r="C39" s="124"/>
      <c r="D39" s="124"/>
      <c r="E39" s="124"/>
      <c r="F39" s="124"/>
      <c r="G39" s="124"/>
      <c r="H39" s="124"/>
    </row>
    <row r="40" spans="1:11" x14ac:dyDescent="0.25">
      <c r="A40" s="123"/>
      <c r="B40" s="124"/>
      <c r="C40" s="124"/>
      <c r="D40" s="124"/>
      <c r="E40" s="124"/>
      <c r="F40" s="124"/>
      <c r="G40" s="124"/>
      <c r="H40" s="124"/>
    </row>
    <row r="41" spans="1:11" x14ac:dyDescent="0.25">
      <c r="A41" s="123"/>
      <c r="B41" s="124"/>
      <c r="C41" s="124"/>
      <c r="D41" s="124"/>
      <c r="E41" s="124"/>
      <c r="F41" s="124"/>
      <c r="G41" s="124"/>
      <c r="H41" s="124"/>
    </row>
    <row r="42" spans="1:11" x14ac:dyDescent="0.25">
      <c r="A42" s="123"/>
      <c r="B42" s="124"/>
      <c r="C42" s="124"/>
      <c r="D42" s="124"/>
      <c r="E42" s="124"/>
      <c r="F42" s="124"/>
      <c r="G42" s="124"/>
      <c r="H42" s="124"/>
    </row>
    <row r="44" spans="1:11" ht="44.25" customHeight="1" x14ac:dyDescent="0.25">
      <c r="A44" s="664" t="s">
        <v>224</v>
      </c>
      <c r="B44" s="664"/>
      <c r="C44" s="664"/>
      <c r="D44" s="664"/>
      <c r="E44" s="664"/>
      <c r="F44" s="664"/>
      <c r="G44" s="664"/>
      <c r="H44" s="664"/>
    </row>
    <row r="46" spans="1:11" ht="48.75" x14ac:dyDescent="0.25">
      <c r="A46" s="125" t="s">
        <v>218</v>
      </c>
      <c r="B46" s="665" t="s">
        <v>225</v>
      </c>
      <c r="C46" s="666"/>
      <c r="D46" s="667"/>
      <c r="E46" s="119" t="s">
        <v>226</v>
      </c>
      <c r="F46" s="119" t="s">
        <v>301</v>
      </c>
      <c r="G46" s="119" t="s">
        <v>302</v>
      </c>
      <c r="H46" s="119" t="s">
        <v>413</v>
      </c>
    </row>
    <row r="47" spans="1:11" x14ac:dyDescent="0.25">
      <c r="A47" s="121">
        <v>1</v>
      </c>
      <c r="B47" s="657">
        <v>2</v>
      </c>
      <c r="C47" s="668"/>
      <c r="D47" s="669"/>
      <c r="E47" s="121">
        <v>3</v>
      </c>
      <c r="F47" s="121">
        <v>4</v>
      </c>
      <c r="G47" s="121">
        <v>5</v>
      </c>
      <c r="H47" s="121">
        <v>6</v>
      </c>
    </row>
    <row r="48" spans="1:11" ht="30" customHeight="1" x14ac:dyDescent="0.25">
      <c r="A48" s="123">
        <v>1</v>
      </c>
      <c r="B48" s="670" t="s">
        <v>227</v>
      </c>
      <c r="C48" s="671"/>
      <c r="D48" s="672"/>
      <c r="E48" s="167"/>
      <c r="F48" s="167">
        <f>F50</f>
        <v>17486</v>
      </c>
      <c r="G48" s="167">
        <f t="shared" ref="G48:H48" si="3">G50</f>
        <v>17486</v>
      </c>
      <c r="H48" s="167">
        <f t="shared" si="3"/>
        <v>17486</v>
      </c>
    </row>
    <row r="49" spans="1:11" ht="21" customHeight="1" x14ac:dyDescent="0.25">
      <c r="A49" s="123"/>
      <c r="B49" s="670" t="s">
        <v>29</v>
      </c>
      <c r="C49" s="671"/>
      <c r="D49" s="672"/>
      <c r="E49" s="167"/>
      <c r="F49" s="167"/>
      <c r="G49" s="167"/>
      <c r="H49" s="167"/>
    </row>
    <row r="50" spans="1:11" ht="21" customHeight="1" x14ac:dyDescent="0.25">
      <c r="A50" s="129"/>
      <c r="B50" s="670" t="s">
        <v>228</v>
      </c>
      <c r="C50" s="671"/>
      <c r="D50" s="672"/>
      <c r="E50" s="167">
        <f>I22</f>
        <v>79482</v>
      </c>
      <c r="F50" s="167">
        <f>ROUND(E50*0.22,0)</f>
        <v>17486</v>
      </c>
      <c r="G50" s="167">
        <f>ROUND(J30*0.22,0)</f>
        <v>17486</v>
      </c>
      <c r="H50" s="167">
        <f>ROUND(K30*0.22,0)</f>
        <v>17486</v>
      </c>
    </row>
    <row r="51" spans="1:11" ht="27.75" customHeight="1" x14ac:dyDescent="0.25">
      <c r="A51" s="123">
        <v>2</v>
      </c>
      <c r="B51" s="670" t="s">
        <v>229</v>
      </c>
      <c r="C51" s="671"/>
      <c r="D51" s="672"/>
      <c r="E51" s="167"/>
      <c r="F51" s="167">
        <f>F52+F53</f>
        <v>2464</v>
      </c>
      <c r="G51" s="167">
        <f t="shared" ref="G51:H51" si="4">G52+G53</f>
        <v>2464</v>
      </c>
      <c r="H51" s="167">
        <f t="shared" si="4"/>
        <v>2464</v>
      </c>
    </row>
    <row r="52" spans="1:11" ht="42" customHeight="1" x14ac:dyDescent="0.25">
      <c r="A52" s="123"/>
      <c r="B52" s="670" t="s">
        <v>230</v>
      </c>
      <c r="C52" s="671"/>
      <c r="D52" s="672"/>
      <c r="E52" s="167">
        <f>E50</f>
        <v>79482</v>
      </c>
      <c r="F52" s="167">
        <f>ROUND(E52*0.029,0)</f>
        <v>2305</v>
      </c>
      <c r="G52" s="167">
        <f>ROUND(J30*0.029,0)</f>
        <v>2305</v>
      </c>
      <c r="H52" s="167">
        <f>ROUND(K30*0.029,0)</f>
        <v>2305</v>
      </c>
    </row>
    <row r="53" spans="1:11" ht="39" customHeight="1" x14ac:dyDescent="0.25">
      <c r="A53" s="123"/>
      <c r="B53" s="670" t="s">
        <v>231</v>
      </c>
      <c r="C53" s="671"/>
      <c r="D53" s="672"/>
      <c r="E53" s="167">
        <f>E52</f>
        <v>79482</v>
      </c>
      <c r="F53" s="167">
        <f>ROUND(E53*0.002,0)</f>
        <v>159</v>
      </c>
      <c r="G53" s="167">
        <f>ROUND(J30*0.002,0)</f>
        <v>159</v>
      </c>
      <c r="H53" s="167">
        <f>ROUND(K30*0.002,0)</f>
        <v>159</v>
      </c>
    </row>
    <row r="54" spans="1:11" ht="35.25" customHeight="1" x14ac:dyDescent="0.25">
      <c r="A54" s="123">
        <v>3</v>
      </c>
      <c r="B54" s="670" t="s">
        <v>232</v>
      </c>
      <c r="C54" s="671"/>
      <c r="D54" s="672"/>
      <c r="E54" s="167">
        <f>E53</f>
        <v>79482</v>
      </c>
      <c r="F54" s="167">
        <f>ROUND(E54*0.051,0)</f>
        <v>4054</v>
      </c>
      <c r="G54" s="167">
        <f>ROUND(J30*0.051,0)</f>
        <v>4054</v>
      </c>
      <c r="H54" s="167">
        <f>ROUND(K30*0.051,0)</f>
        <v>4054</v>
      </c>
    </row>
    <row r="55" spans="1:11" s="166" customFormat="1" x14ac:dyDescent="0.25">
      <c r="A55" s="164"/>
      <c r="B55" s="673" t="s">
        <v>216</v>
      </c>
      <c r="C55" s="673"/>
      <c r="D55" s="673"/>
      <c r="E55" s="168"/>
      <c r="F55" s="168">
        <f>F48+F51+F54</f>
        <v>24004</v>
      </c>
      <c r="G55" s="168">
        <f t="shared" ref="G55:H55" si="5">G48+G51+G54</f>
        <v>24004</v>
      </c>
      <c r="H55" s="168">
        <f t="shared" si="5"/>
        <v>24004</v>
      </c>
      <c r="I55" s="169"/>
      <c r="J55" s="169"/>
      <c r="K55" s="169"/>
    </row>
    <row r="57" spans="1:11" s="66" customFormat="1" ht="14.25" x14ac:dyDescent="0.2">
      <c r="A57" s="66" t="s">
        <v>233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</row>
    <row r="59" spans="1:11" ht="48.75" customHeight="1" x14ac:dyDescent="0.25">
      <c r="A59" s="125" t="s">
        <v>218</v>
      </c>
      <c r="B59" s="665" t="s">
        <v>0</v>
      </c>
      <c r="C59" s="667"/>
      <c r="D59" s="119" t="s">
        <v>234</v>
      </c>
      <c r="E59" s="119" t="s">
        <v>235</v>
      </c>
      <c r="F59" s="119" t="s">
        <v>303</v>
      </c>
      <c r="G59" s="119" t="s">
        <v>304</v>
      </c>
      <c r="H59" s="119" t="s">
        <v>414</v>
      </c>
    </row>
    <row r="60" spans="1:11" x14ac:dyDescent="0.25">
      <c r="A60" s="121">
        <v>1</v>
      </c>
      <c r="B60" s="657">
        <v>2</v>
      </c>
      <c r="C60" s="669"/>
      <c r="D60" s="121">
        <v>3</v>
      </c>
      <c r="E60" s="121">
        <v>4</v>
      </c>
      <c r="F60" s="121">
        <v>5</v>
      </c>
      <c r="G60" s="121">
        <v>6</v>
      </c>
      <c r="H60" s="121">
        <v>7</v>
      </c>
    </row>
    <row r="61" spans="1:11" x14ac:dyDescent="0.25">
      <c r="A61" s="123">
        <v>1</v>
      </c>
      <c r="B61" s="657" t="s">
        <v>310</v>
      </c>
      <c r="C61" s="669"/>
      <c r="D61" s="124"/>
      <c r="E61" s="124"/>
      <c r="F61" s="167">
        <f>D61*E61</f>
        <v>0</v>
      </c>
      <c r="G61" s="167"/>
      <c r="H61" s="167"/>
    </row>
    <row r="62" spans="1:11" x14ac:dyDescent="0.25">
      <c r="A62" s="123">
        <v>2</v>
      </c>
      <c r="B62" s="657" t="s">
        <v>350</v>
      </c>
      <c r="C62" s="669"/>
      <c r="D62" s="124"/>
      <c r="E62" s="124"/>
      <c r="F62" s="167">
        <f t="shared" ref="F62:F66" si="6">D62*E62</f>
        <v>0</v>
      </c>
      <c r="G62" s="167"/>
      <c r="H62" s="167"/>
    </row>
    <row r="63" spans="1:11" x14ac:dyDescent="0.25">
      <c r="A63" s="123"/>
      <c r="B63" s="657"/>
      <c r="C63" s="669"/>
      <c r="D63" s="124"/>
      <c r="E63" s="124"/>
      <c r="F63" s="167">
        <f t="shared" si="6"/>
        <v>0</v>
      </c>
      <c r="G63" s="167"/>
      <c r="H63" s="167"/>
    </row>
    <row r="64" spans="1:11" x14ac:dyDescent="0.25">
      <c r="A64" s="123"/>
      <c r="B64" s="657"/>
      <c r="C64" s="669"/>
      <c r="D64" s="124"/>
      <c r="E64" s="124"/>
      <c r="F64" s="167">
        <f t="shared" si="6"/>
        <v>0</v>
      </c>
      <c r="G64" s="167"/>
      <c r="H64" s="167"/>
    </row>
    <row r="65" spans="1:11" x14ac:dyDescent="0.25">
      <c r="A65" s="123"/>
      <c r="B65" s="657"/>
      <c r="C65" s="669"/>
      <c r="D65" s="124"/>
      <c r="E65" s="124"/>
      <c r="F65" s="167">
        <f t="shared" si="6"/>
        <v>0</v>
      </c>
      <c r="G65" s="167"/>
      <c r="H65" s="167"/>
    </row>
    <row r="66" spans="1:11" x14ac:dyDescent="0.25">
      <c r="A66" s="123"/>
      <c r="B66" s="657"/>
      <c r="C66" s="669"/>
      <c r="D66" s="124"/>
      <c r="E66" s="124"/>
      <c r="F66" s="167">
        <f t="shared" si="6"/>
        <v>0</v>
      </c>
      <c r="G66" s="167"/>
      <c r="H66" s="167"/>
    </row>
    <row r="67" spans="1:11" s="166" customFormat="1" x14ac:dyDescent="0.25">
      <c r="A67" s="164"/>
      <c r="B67" s="676" t="s">
        <v>216</v>
      </c>
      <c r="C67" s="677"/>
      <c r="D67" s="165"/>
      <c r="E67" s="165"/>
      <c r="F67" s="168">
        <f>SUM(F61:F66)</f>
        <v>0</v>
      </c>
      <c r="G67" s="168">
        <f t="shared" ref="G67:H67" si="7">SUM(G61:G66)</f>
        <v>0</v>
      </c>
      <c r="H67" s="168">
        <f t="shared" si="7"/>
        <v>0</v>
      </c>
      <c r="I67" s="169"/>
      <c r="J67" s="169"/>
      <c r="K67" s="169"/>
    </row>
    <row r="69" spans="1:11" s="66" customFormat="1" ht="14.25" x14ac:dyDescent="0.2">
      <c r="A69" s="66" t="s">
        <v>236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</row>
    <row r="71" spans="1:11" ht="72.75" x14ac:dyDescent="0.25">
      <c r="A71" s="125" t="s">
        <v>218</v>
      </c>
      <c r="B71" s="665" t="s">
        <v>237</v>
      </c>
      <c r="C71" s="667"/>
      <c r="D71" s="119" t="s">
        <v>238</v>
      </c>
      <c r="E71" s="119" t="s">
        <v>239</v>
      </c>
      <c r="F71" s="119" t="s">
        <v>415</v>
      </c>
      <c r="G71" s="119" t="s">
        <v>416</v>
      </c>
      <c r="H71" s="119" t="s">
        <v>417</v>
      </c>
    </row>
    <row r="72" spans="1:11" x14ac:dyDescent="0.25">
      <c r="A72" s="121">
        <v>1</v>
      </c>
      <c r="B72" s="657">
        <v>2</v>
      </c>
      <c r="C72" s="669"/>
      <c r="D72" s="121">
        <v>3</v>
      </c>
      <c r="E72" s="121">
        <v>4</v>
      </c>
      <c r="F72" s="121">
        <v>5</v>
      </c>
      <c r="G72" s="121">
        <v>6</v>
      </c>
      <c r="H72" s="121">
        <v>7</v>
      </c>
    </row>
    <row r="73" spans="1:11" x14ac:dyDescent="0.25">
      <c r="A73" s="123">
        <v>1</v>
      </c>
      <c r="B73" s="674" t="s">
        <v>311</v>
      </c>
      <c r="C73" s="675"/>
      <c r="D73" s="124"/>
      <c r="E73" s="170">
        <v>1.4999999999999999E-2</v>
      </c>
      <c r="F73" s="167">
        <f>ROUND(D73*E73,0)</f>
        <v>0</v>
      </c>
      <c r="G73" s="167">
        <f>F73</f>
        <v>0</v>
      </c>
      <c r="H73" s="167">
        <f>G73</f>
        <v>0</v>
      </c>
    </row>
    <row r="74" spans="1:11" x14ac:dyDescent="0.25">
      <c r="A74" s="123">
        <v>2</v>
      </c>
      <c r="B74" s="674" t="s">
        <v>312</v>
      </c>
      <c r="C74" s="675"/>
      <c r="D74" s="124"/>
      <c r="E74" s="170">
        <v>2.1999999999999999E-2</v>
      </c>
      <c r="F74" s="167">
        <f>ROUND(D74*E74,0)</f>
        <v>0</v>
      </c>
      <c r="G74" s="167">
        <f>F74</f>
        <v>0</v>
      </c>
      <c r="H74" s="167">
        <f>G74</f>
        <v>0</v>
      </c>
    </row>
    <row r="75" spans="1:11" x14ac:dyDescent="0.25">
      <c r="A75" s="123"/>
      <c r="B75" s="657"/>
      <c r="C75" s="669"/>
      <c r="D75" s="124"/>
      <c r="E75" s="124"/>
      <c r="F75" s="167"/>
      <c r="G75" s="167"/>
      <c r="H75" s="167"/>
    </row>
    <row r="76" spans="1:11" x14ac:dyDescent="0.25">
      <c r="A76" s="123"/>
      <c r="B76" s="657"/>
      <c r="C76" s="669"/>
      <c r="D76" s="124"/>
      <c r="E76" s="124"/>
      <c r="F76" s="167"/>
      <c r="G76" s="167"/>
      <c r="H76" s="167"/>
    </row>
    <row r="77" spans="1:11" x14ac:dyDescent="0.25">
      <c r="A77" s="123"/>
      <c r="B77" s="657"/>
      <c r="C77" s="669"/>
      <c r="D77" s="124"/>
      <c r="E77" s="124"/>
      <c r="F77" s="167"/>
      <c r="G77" s="167"/>
      <c r="H77" s="167"/>
    </row>
    <row r="78" spans="1:11" x14ac:dyDescent="0.25">
      <c r="A78" s="123"/>
      <c r="B78" s="657"/>
      <c r="C78" s="669"/>
      <c r="D78" s="124"/>
      <c r="E78" s="124"/>
      <c r="F78" s="167"/>
      <c r="G78" s="167"/>
      <c r="H78" s="167"/>
    </row>
    <row r="79" spans="1:11" s="166" customFormat="1" x14ac:dyDescent="0.25">
      <c r="A79" s="164"/>
      <c r="B79" s="676" t="s">
        <v>216</v>
      </c>
      <c r="C79" s="677"/>
      <c r="D79" s="165"/>
      <c r="E79" s="165"/>
      <c r="F79" s="168">
        <f>SUM(F73:F78)</f>
        <v>0</v>
      </c>
      <c r="G79" s="168">
        <f t="shared" ref="G79:H79" si="8">SUM(G73:G78)</f>
        <v>0</v>
      </c>
      <c r="H79" s="168">
        <f t="shared" si="8"/>
        <v>0</v>
      </c>
      <c r="I79" s="169"/>
      <c r="J79" s="169"/>
      <c r="K79" s="169"/>
    </row>
    <row r="81" spans="1:11" ht="28.5" customHeight="1" x14ac:dyDescent="0.25">
      <c r="A81" s="678" t="s">
        <v>240</v>
      </c>
      <c r="B81" s="678"/>
      <c r="C81" s="678"/>
      <c r="D81" s="678"/>
      <c r="E81" s="678"/>
      <c r="F81" s="678"/>
      <c r="G81" s="678"/>
      <c r="H81" s="678"/>
    </row>
    <row r="83" spans="1:11" ht="39.75" customHeight="1" x14ac:dyDescent="0.25">
      <c r="A83" s="125" t="s">
        <v>218</v>
      </c>
      <c r="B83" s="665" t="s">
        <v>0</v>
      </c>
      <c r="C83" s="667"/>
      <c r="D83" s="119" t="s">
        <v>241</v>
      </c>
      <c r="E83" s="119" t="s">
        <v>235</v>
      </c>
      <c r="F83" s="119" t="s">
        <v>242</v>
      </c>
      <c r="G83" s="119" t="s">
        <v>242</v>
      </c>
      <c r="H83" s="119" t="s">
        <v>242</v>
      </c>
    </row>
    <row r="84" spans="1:11" x14ac:dyDescent="0.25">
      <c r="A84" s="121">
        <v>1</v>
      </c>
      <c r="B84" s="657">
        <v>2</v>
      </c>
      <c r="C84" s="669"/>
      <c r="D84" s="121">
        <v>3</v>
      </c>
      <c r="E84" s="121">
        <v>4</v>
      </c>
      <c r="F84" s="121">
        <v>5</v>
      </c>
      <c r="G84" s="121">
        <v>6</v>
      </c>
      <c r="H84" s="121">
        <v>7</v>
      </c>
    </row>
    <row r="85" spans="1:11" x14ac:dyDescent="0.25">
      <c r="A85" s="123"/>
      <c r="B85" s="657"/>
      <c r="C85" s="669"/>
      <c r="D85" s="124"/>
      <c r="E85" s="124"/>
      <c r="F85" s="124"/>
      <c r="G85" s="124"/>
      <c r="H85" s="124"/>
    </row>
    <row r="86" spans="1:11" x14ac:dyDescent="0.25">
      <c r="A86" s="123"/>
      <c r="B86" s="657"/>
      <c r="C86" s="669"/>
      <c r="D86" s="124"/>
      <c r="E86" s="124"/>
      <c r="F86" s="124"/>
      <c r="G86" s="124"/>
      <c r="H86" s="124"/>
    </row>
    <row r="87" spans="1:11" x14ac:dyDescent="0.25">
      <c r="A87" s="123"/>
      <c r="B87" s="657"/>
      <c r="C87" s="669"/>
      <c r="D87" s="124"/>
      <c r="E87" s="124"/>
      <c r="F87" s="124"/>
      <c r="G87" s="124"/>
      <c r="H87" s="124"/>
    </row>
    <row r="88" spans="1:11" x14ac:dyDescent="0.25">
      <c r="A88" s="123"/>
      <c r="B88" s="657"/>
      <c r="C88" s="669"/>
      <c r="D88" s="124"/>
      <c r="E88" s="124"/>
      <c r="F88" s="124"/>
      <c r="G88" s="124"/>
      <c r="H88" s="124"/>
    </row>
    <row r="89" spans="1:11" x14ac:dyDescent="0.25">
      <c r="A89" s="123"/>
      <c r="B89" s="657"/>
      <c r="C89" s="669"/>
      <c r="D89" s="124"/>
      <c r="E89" s="124"/>
      <c r="F89" s="124"/>
      <c r="G89" s="124"/>
      <c r="H89" s="124"/>
    </row>
    <row r="90" spans="1:11" x14ac:dyDescent="0.25">
      <c r="A90" s="123"/>
      <c r="B90" s="657"/>
      <c r="C90" s="669"/>
      <c r="D90" s="124"/>
      <c r="E90" s="124"/>
      <c r="F90" s="124"/>
      <c r="G90" s="124"/>
      <c r="H90" s="124"/>
    </row>
    <row r="91" spans="1:11" x14ac:dyDescent="0.25">
      <c r="A91" s="123"/>
      <c r="B91" s="657" t="s">
        <v>216</v>
      </c>
      <c r="C91" s="669"/>
      <c r="D91" s="124"/>
      <c r="E91" s="124"/>
      <c r="F91" s="124"/>
      <c r="G91" s="124"/>
      <c r="H91" s="124"/>
    </row>
    <row r="93" spans="1:11" s="66" customFormat="1" ht="14.25" customHeight="1" x14ac:dyDescent="0.2">
      <c r="A93" s="66" t="s">
        <v>243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</row>
    <row r="94" spans="1:11" s="66" customFormat="1" ht="14.25" customHeight="1" x14ac:dyDescent="0.2">
      <c r="A94" s="66" t="s">
        <v>244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</row>
    <row r="96" spans="1:11" ht="24.75" x14ac:dyDescent="0.25">
      <c r="A96" s="125" t="s">
        <v>218</v>
      </c>
      <c r="B96" s="665" t="s">
        <v>313</v>
      </c>
      <c r="C96" s="667"/>
      <c r="D96" s="119" t="s">
        <v>245</v>
      </c>
      <c r="E96" s="119" t="s">
        <v>246</v>
      </c>
      <c r="F96" s="119" t="s">
        <v>247</v>
      </c>
      <c r="G96" s="119" t="s">
        <v>303</v>
      </c>
      <c r="H96" s="119" t="s">
        <v>304</v>
      </c>
      <c r="I96" s="119" t="s">
        <v>414</v>
      </c>
    </row>
    <row r="97" spans="1:11" x14ac:dyDescent="0.25">
      <c r="A97" s="121">
        <v>1</v>
      </c>
      <c r="B97" s="657">
        <v>2</v>
      </c>
      <c r="C97" s="669"/>
      <c r="D97" s="121">
        <v>3</v>
      </c>
      <c r="E97" s="121">
        <v>4</v>
      </c>
      <c r="F97" s="121">
        <v>5</v>
      </c>
      <c r="G97" s="121">
        <v>6</v>
      </c>
      <c r="H97" s="121">
        <v>7</v>
      </c>
      <c r="I97" s="121">
        <v>8</v>
      </c>
    </row>
    <row r="98" spans="1:11" x14ac:dyDescent="0.25">
      <c r="A98" s="123"/>
      <c r="B98" s="674"/>
      <c r="C98" s="675"/>
      <c r="D98" s="124"/>
      <c r="E98" s="124"/>
      <c r="F98" s="124"/>
      <c r="G98" s="167"/>
      <c r="H98" s="167"/>
      <c r="I98" s="167"/>
    </row>
    <row r="99" spans="1:11" x14ac:dyDescent="0.25">
      <c r="A99" s="123"/>
      <c r="B99" s="674" t="s">
        <v>314</v>
      </c>
      <c r="C99" s="675"/>
      <c r="D99" s="124"/>
      <c r="E99" s="124"/>
      <c r="F99" s="124"/>
      <c r="G99" s="167">
        <f>D99*E99*F99</f>
        <v>0</v>
      </c>
      <c r="H99" s="167"/>
      <c r="I99" s="167"/>
    </row>
    <row r="100" spans="1:11" x14ac:dyDescent="0.25">
      <c r="A100" s="123"/>
      <c r="B100" s="352" t="s">
        <v>315</v>
      </c>
      <c r="C100" s="353"/>
      <c r="D100" s="124"/>
      <c r="E100" s="124"/>
      <c r="F100" s="124"/>
      <c r="G100" s="167">
        <f t="shared" ref="G100:G101" si="9">D100*E100*F100</f>
        <v>0</v>
      </c>
      <c r="H100" s="167"/>
      <c r="I100" s="167"/>
    </row>
    <row r="101" spans="1:11" x14ac:dyDescent="0.25">
      <c r="A101" s="123"/>
      <c r="B101" s="352" t="s">
        <v>316</v>
      </c>
      <c r="C101" s="353"/>
      <c r="D101" s="124"/>
      <c r="E101" s="124"/>
      <c r="F101" s="124"/>
      <c r="G101" s="167">
        <f t="shared" si="9"/>
        <v>0</v>
      </c>
      <c r="H101" s="167"/>
      <c r="I101" s="167"/>
    </row>
    <row r="102" spans="1:11" x14ac:dyDescent="0.25">
      <c r="A102" s="123"/>
      <c r="B102" s="657"/>
      <c r="C102" s="669"/>
      <c r="D102" s="124"/>
      <c r="E102" s="124"/>
      <c r="F102" s="124"/>
      <c r="G102" s="167"/>
      <c r="H102" s="167"/>
      <c r="I102" s="167"/>
    </row>
    <row r="103" spans="1:11" x14ac:dyDescent="0.25">
      <c r="A103" s="123"/>
      <c r="B103" s="657"/>
      <c r="C103" s="669"/>
      <c r="D103" s="124"/>
      <c r="E103" s="124"/>
      <c r="F103" s="124"/>
      <c r="G103" s="167"/>
      <c r="H103" s="167"/>
      <c r="I103" s="167"/>
    </row>
    <row r="104" spans="1:11" s="166" customFormat="1" x14ac:dyDescent="0.25">
      <c r="A104" s="164"/>
      <c r="B104" s="676" t="s">
        <v>216</v>
      </c>
      <c r="C104" s="677"/>
      <c r="D104" s="165"/>
      <c r="E104" s="165"/>
      <c r="F104" s="165"/>
      <c r="G104" s="168">
        <f>ROUND(SUM(G98:G103),0)</f>
        <v>0</v>
      </c>
      <c r="H104" s="168">
        <f t="shared" ref="H104:I104" si="10">SUM(H98:H103)</f>
        <v>0</v>
      </c>
      <c r="I104" s="168">
        <f t="shared" si="10"/>
        <v>0</v>
      </c>
      <c r="J104" s="169"/>
      <c r="K104" s="169"/>
    </row>
    <row r="106" spans="1:11" s="66" customFormat="1" ht="14.25" x14ac:dyDescent="0.2">
      <c r="A106" s="66" t="s">
        <v>248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</row>
    <row r="108" spans="1:11" ht="36.75" x14ac:dyDescent="0.25">
      <c r="A108" s="125" t="s">
        <v>218</v>
      </c>
      <c r="B108" s="665" t="s">
        <v>237</v>
      </c>
      <c r="C108" s="667"/>
      <c r="D108" s="119" t="s">
        <v>249</v>
      </c>
      <c r="E108" s="119" t="s">
        <v>250</v>
      </c>
      <c r="F108" s="119" t="s">
        <v>303</v>
      </c>
      <c r="G108" s="119" t="s">
        <v>304</v>
      </c>
      <c r="H108" s="119" t="s">
        <v>414</v>
      </c>
    </row>
    <row r="109" spans="1:11" x14ac:dyDescent="0.25">
      <c r="A109" s="121">
        <v>1</v>
      </c>
      <c r="B109" s="657">
        <v>2</v>
      </c>
      <c r="C109" s="669"/>
      <c r="D109" s="121">
        <v>3</v>
      </c>
      <c r="E109" s="121">
        <v>4</v>
      </c>
      <c r="F109" s="121">
        <v>5</v>
      </c>
      <c r="G109" s="121">
        <v>6</v>
      </c>
      <c r="H109" s="121">
        <v>7</v>
      </c>
    </row>
    <row r="110" spans="1:11" x14ac:dyDescent="0.25">
      <c r="A110" s="123">
        <v>1</v>
      </c>
      <c r="B110" s="657"/>
      <c r="C110" s="669"/>
      <c r="D110" s="124"/>
      <c r="E110" s="124"/>
      <c r="F110" s="124">
        <f>D110*E110</f>
        <v>0</v>
      </c>
      <c r="G110" s="124"/>
      <c r="H110" s="124"/>
    </row>
    <row r="111" spans="1:11" x14ac:dyDescent="0.25">
      <c r="A111" s="123"/>
      <c r="B111" s="657"/>
      <c r="C111" s="669"/>
      <c r="D111" s="124"/>
      <c r="E111" s="124"/>
      <c r="F111" s="124">
        <f t="shared" ref="F111:F115" si="11">D111*E111</f>
        <v>0</v>
      </c>
      <c r="G111" s="124"/>
      <c r="H111" s="124"/>
    </row>
    <row r="112" spans="1:11" x14ac:dyDescent="0.25">
      <c r="A112" s="123"/>
      <c r="B112" s="657"/>
      <c r="C112" s="669"/>
      <c r="D112" s="124"/>
      <c r="E112" s="124"/>
      <c r="F112" s="124">
        <f t="shared" si="11"/>
        <v>0</v>
      </c>
      <c r="G112" s="124"/>
      <c r="H112" s="124"/>
    </row>
    <row r="113" spans="1:11" x14ac:dyDescent="0.25">
      <c r="A113" s="123"/>
      <c r="B113" s="657"/>
      <c r="C113" s="669"/>
      <c r="D113" s="124"/>
      <c r="E113" s="124"/>
      <c r="F113" s="124">
        <f t="shared" si="11"/>
        <v>0</v>
      </c>
      <c r="G113" s="124"/>
      <c r="H113" s="124"/>
    </row>
    <row r="114" spans="1:11" x14ac:dyDescent="0.25">
      <c r="A114" s="123"/>
      <c r="B114" s="657"/>
      <c r="C114" s="669"/>
      <c r="D114" s="124"/>
      <c r="E114" s="124"/>
      <c r="F114" s="124">
        <f t="shared" si="11"/>
        <v>0</v>
      </c>
      <c r="G114" s="124"/>
      <c r="H114" s="124"/>
    </row>
    <row r="115" spans="1:11" x14ac:dyDescent="0.25">
      <c r="A115" s="123"/>
      <c r="B115" s="657"/>
      <c r="C115" s="669"/>
      <c r="D115" s="124"/>
      <c r="E115" s="124"/>
      <c r="F115" s="124">
        <f t="shared" si="11"/>
        <v>0</v>
      </c>
      <c r="G115" s="124"/>
      <c r="H115" s="124"/>
    </row>
    <row r="116" spans="1:11" s="166" customFormat="1" x14ac:dyDescent="0.25">
      <c r="A116" s="164"/>
      <c r="B116" s="676" t="s">
        <v>216</v>
      </c>
      <c r="C116" s="677"/>
      <c r="D116" s="165"/>
      <c r="E116" s="165"/>
      <c r="F116" s="165">
        <f>SUM(F110:F115)</f>
        <v>0</v>
      </c>
      <c r="G116" s="165">
        <f t="shared" ref="G116:H116" si="12">SUM(G110:G115)</f>
        <v>0</v>
      </c>
      <c r="H116" s="165">
        <f t="shared" si="12"/>
        <v>0</v>
      </c>
      <c r="I116" s="169"/>
      <c r="J116" s="169"/>
      <c r="K116" s="169"/>
    </row>
    <row r="118" spans="1:11" s="66" customFormat="1" ht="14.25" x14ac:dyDescent="0.2">
      <c r="A118" s="66" t="s">
        <v>251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</row>
    <row r="120" spans="1:11" ht="36.75" x14ac:dyDescent="0.25">
      <c r="A120" s="125" t="s">
        <v>218</v>
      </c>
      <c r="B120" s="665" t="s">
        <v>0</v>
      </c>
      <c r="C120" s="667"/>
      <c r="D120" s="119" t="s">
        <v>252</v>
      </c>
      <c r="E120" s="119" t="s">
        <v>253</v>
      </c>
      <c r="F120" s="119" t="s">
        <v>254</v>
      </c>
      <c r="G120" s="119" t="s">
        <v>303</v>
      </c>
      <c r="H120" s="119" t="s">
        <v>304</v>
      </c>
      <c r="I120" s="119" t="s">
        <v>414</v>
      </c>
    </row>
    <row r="121" spans="1:11" x14ac:dyDescent="0.25">
      <c r="A121" s="121">
        <v>1</v>
      </c>
      <c r="B121" s="657">
        <v>2</v>
      </c>
      <c r="C121" s="669"/>
      <c r="D121" s="121">
        <v>3</v>
      </c>
      <c r="E121" s="121">
        <v>4</v>
      </c>
      <c r="F121" s="121">
        <v>5</v>
      </c>
      <c r="G121" s="121">
        <v>6</v>
      </c>
      <c r="H121" s="121">
        <v>7</v>
      </c>
      <c r="I121" s="121">
        <v>8</v>
      </c>
    </row>
    <row r="122" spans="1:11" x14ac:dyDescent="0.25">
      <c r="A122" s="123"/>
      <c r="B122" s="657"/>
      <c r="C122" s="669"/>
      <c r="D122" s="124"/>
      <c r="E122" s="124"/>
      <c r="F122" s="124"/>
      <c r="G122" s="124">
        <f>D122*E122*F122</f>
        <v>0</v>
      </c>
      <c r="H122" s="124"/>
      <c r="I122" s="124"/>
    </row>
    <row r="123" spans="1:11" x14ac:dyDescent="0.25">
      <c r="A123" s="123"/>
      <c r="B123" s="657"/>
      <c r="C123" s="669"/>
      <c r="D123" s="124"/>
      <c r="E123" s="124"/>
      <c r="F123" s="124"/>
      <c r="G123" s="124">
        <f t="shared" ref="G123:G127" si="13">D123*E123*F123</f>
        <v>0</v>
      </c>
      <c r="H123" s="124"/>
      <c r="I123" s="124"/>
    </row>
    <row r="124" spans="1:11" x14ac:dyDescent="0.25">
      <c r="A124" s="123"/>
      <c r="B124" s="657"/>
      <c r="C124" s="669"/>
      <c r="D124" s="124"/>
      <c r="E124" s="124"/>
      <c r="F124" s="124"/>
      <c r="G124" s="124">
        <f t="shared" si="13"/>
        <v>0</v>
      </c>
      <c r="H124" s="124"/>
      <c r="I124" s="124"/>
    </row>
    <row r="125" spans="1:11" x14ac:dyDescent="0.25">
      <c r="A125" s="123"/>
      <c r="B125" s="657"/>
      <c r="C125" s="669"/>
      <c r="D125" s="124"/>
      <c r="E125" s="124"/>
      <c r="F125" s="124"/>
      <c r="G125" s="124">
        <f t="shared" si="13"/>
        <v>0</v>
      </c>
      <c r="H125" s="124"/>
      <c r="I125" s="124"/>
    </row>
    <row r="126" spans="1:11" x14ac:dyDescent="0.25">
      <c r="A126" s="123"/>
      <c r="B126" s="657"/>
      <c r="C126" s="669"/>
      <c r="D126" s="124"/>
      <c r="E126" s="124"/>
      <c r="F126" s="124"/>
      <c r="G126" s="124">
        <f t="shared" si="13"/>
        <v>0</v>
      </c>
      <c r="H126" s="124"/>
      <c r="I126" s="124"/>
    </row>
    <row r="127" spans="1:11" x14ac:dyDescent="0.25">
      <c r="A127" s="123"/>
      <c r="B127" s="657"/>
      <c r="C127" s="669"/>
      <c r="D127" s="124"/>
      <c r="E127" s="124"/>
      <c r="F127" s="124"/>
      <c r="G127" s="124">
        <f t="shared" si="13"/>
        <v>0</v>
      </c>
      <c r="H127" s="124"/>
      <c r="I127" s="124"/>
    </row>
    <row r="128" spans="1:11" s="166" customFormat="1" x14ac:dyDescent="0.25">
      <c r="A128" s="164"/>
      <c r="B128" s="676" t="s">
        <v>216</v>
      </c>
      <c r="C128" s="677"/>
      <c r="D128" s="165"/>
      <c r="E128" s="165"/>
      <c r="F128" s="165"/>
      <c r="G128" s="165">
        <f>SUM(G122:G127)</f>
        <v>0</v>
      </c>
      <c r="H128" s="165">
        <f t="shared" ref="H128:I128" si="14">SUM(H122:H127)</f>
        <v>0</v>
      </c>
      <c r="I128" s="165">
        <f t="shared" si="14"/>
        <v>0</v>
      </c>
      <c r="J128" s="169"/>
      <c r="K128" s="169"/>
    </row>
    <row r="130" spans="1:11" s="66" customFormat="1" ht="14.25" x14ac:dyDescent="0.2">
      <c r="A130" s="66" t="s">
        <v>255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</row>
    <row r="132" spans="1:11" ht="48.75" x14ac:dyDescent="0.25">
      <c r="A132" s="125" t="s">
        <v>218</v>
      </c>
      <c r="B132" s="665" t="s">
        <v>0</v>
      </c>
      <c r="C132" s="667"/>
      <c r="D132" s="119" t="s">
        <v>256</v>
      </c>
      <c r="E132" s="119" t="s">
        <v>257</v>
      </c>
      <c r="F132" s="119" t="s">
        <v>258</v>
      </c>
      <c r="G132" s="119" t="s">
        <v>258</v>
      </c>
      <c r="H132" s="119" t="s">
        <v>258</v>
      </c>
    </row>
    <row r="133" spans="1:11" x14ac:dyDescent="0.25">
      <c r="A133" s="121">
        <v>1</v>
      </c>
      <c r="B133" s="657">
        <v>2</v>
      </c>
      <c r="C133" s="669"/>
      <c r="D133" s="121">
        <v>3</v>
      </c>
      <c r="E133" s="121">
        <v>4</v>
      </c>
      <c r="F133" s="121">
        <v>5</v>
      </c>
      <c r="G133" s="121">
        <v>6</v>
      </c>
      <c r="H133" s="121">
        <v>7</v>
      </c>
    </row>
    <row r="134" spans="1:11" x14ac:dyDescent="0.25">
      <c r="A134" s="123"/>
      <c r="B134" s="657"/>
      <c r="C134" s="669"/>
      <c r="D134" s="124"/>
      <c r="E134" s="124"/>
      <c r="F134" s="124"/>
      <c r="G134" s="124"/>
      <c r="H134" s="124"/>
    </row>
    <row r="135" spans="1:11" x14ac:dyDescent="0.25">
      <c r="A135" s="123"/>
      <c r="B135" s="657"/>
      <c r="C135" s="669"/>
      <c r="D135" s="124"/>
      <c r="E135" s="124"/>
      <c r="F135" s="124"/>
      <c r="G135" s="124"/>
      <c r="H135" s="124"/>
    </row>
    <row r="136" spans="1:11" x14ac:dyDescent="0.25">
      <c r="A136" s="123"/>
      <c r="B136" s="657"/>
      <c r="C136" s="669"/>
      <c r="D136" s="124"/>
      <c r="E136" s="124"/>
      <c r="F136" s="124"/>
      <c r="G136" s="124"/>
      <c r="H136" s="124"/>
    </row>
    <row r="137" spans="1:11" x14ac:dyDescent="0.25">
      <c r="A137" s="123"/>
      <c r="B137" s="657"/>
      <c r="C137" s="669"/>
      <c r="D137" s="124"/>
      <c r="E137" s="124"/>
      <c r="F137" s="124"/>
      <c r="G137" s="124"/>
      <c r="H137" s="124"/>
    </row>
    <row r="138" spans="1:11" x14ac:dyDescent="0.25">
      <c r="A138" s="123"/>
      <c r="B138" s="657"/>
      <c r="C138" s="669"/>
      <c r="D138" s="124"/>
      <c r="E138" s="124"/>
      <c r="F138" s="124"/>
      <c r="G138" s="124"/>
      <c r="H138" s="124"/>
    </row>
    <row r="139" spans="1:11" x14ac:dyDescent="0.25">
      <c r="A139" s="123"/>
      <c r="B139" s="657"/>
      <c r="C139" s="669"/>
      <c r="D139" s="124"/>
      <c r="E139" s="124"/>
      <c r="F139" s="124"/>
      <c r="G139" s="124"/>
      <c r="H139" s="124"/>
    </row>
    <row r="140" spans="1:11" s="166" customFormat="1" x14ac:dyDescent="0.25">
      <c r="A140" s="164"/>
      <c r="B140" s="676" t="s">
        <v>216</v>
      </c>
      <c r="C140" s="677"/>
      <c r="D140" s="165"/>
      <c r="E140" s="165"/>
      <c r="F140" s="165">
        <f>SUM(F134:F139)</f>
        <v>0</v>
      </c>
      <c r="G140" s="165">
        <f t="shared" ref="G140:H140" si="15">SUM(G134:G139)</f>
        <v>0</v>
      </c>
      <c r="H140" s="165">
        <f t="shared" si="15"/>
        <v>0</v>
      </c>
      <c r="I140" s="169"/>
      <c r="J140" s="169"/>
      <c r="K140" s="169"/>
    </row>
    <row r="142" spans="1:11" s="66" customFormat="1" ht="14.25" x14ac:dyDescent="0.2">
      <c r="A142" s="66" t="s">
        <v>259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</row>
    <row r="144" spans="1:11" ht="24.75" x14ac:dyDescent="0.25">
      <c r="A144" s="125" t="s">
        <v>218</v>
      </c>
      <c r="B144" s="665" t="s">
        <v>0</v>
      </c>
      <c r="C144" s="667"/>
      <c r="D144" s="119" t="s">
        <v>260</v>
      </c>
      <c r="E144" s="119" t="s">
        <v>261</v>
      </c>
      <c r="F144" s="119" t="s">
        <v>303</v>
      </c>
      <c r="G144" s="119" t="s">
        <v>304</v>
      </c>
      <c r="H144" s="119" t="s">
        <v>414</v>
      </c>
    </row>
    <row r="145" spans="1:8" x14ac:dyDescent="0.25">
      <c r="A145" s="121">
        <v>1</v>
      </c>
      <c r="B145" s="657">
        <v>2</v>
      </c>
      <c r="C145" s="669"/>
      <c r="D145" s="121">
        <v>3</v>
      </c>
      <c r="E145" s="121">
        <v>4</v>
      </c>
      <c r="F145" s="121">
        <v>5</v>
      </c>
      <c r="G145" s="121">
        <v>6</v>
      </c>
      <c r="H145" s="121">
        <v>7</v>
      </c>
    </row>
    <row r="146" spans="1:8" x14ac:dyDescent="0.25">
      <c r="A146" s="123">
        <v>1</v>
      </c>
      <c r="B146" s="657"/>
      <c r="C146" s="669"/>
      <c r="D146" s="124"/>
      <c r="E146" s="124"/>
      <c r="F146" s="124">
        <f>E146*D146</f>
        <v>0</v>
      </c>
      <c r="G146" s="124"/>
      <c r="H146" s="124"/>
    </row>
    <row r="147" spans="1:8" x14ac:dyDescent="0.25">
      <c r="A147" s="123"/>
      <c r="B147" s="657"/>
      <c r="C147" s="669"/>
      <c r="D147" s="124"/>
      <c r="E147" s="124"/>
      <c r="F147" s="124">
        <f t="shared" ref="F147:F163" si="16">E147*D147</f>
        <v>0</v>
      </c>
      <c r="G147" s="124"/>
      <c r="H147" s="124"/>
    </row>
    <row r="148" spans="1:8" x14ac:dyDescent="0.25">
      <c r="A148" s="123"/>
      <c r="B148" s="350"/>
      <c r="C148" s="351"/>
      <c r="D148" s="124"/>
      <c r="E148" s="124"/>
      <c r="F148" s="124">
        <f t="shared" si="16"/>
        <v>0</v>
      </c>
      <c r="G148" s="124"/>
      <c r="H148" s="124"/>
    </row>
    <row r="149" spans="1:8" x14ac:dyDescent="0.25">
      <c r="A149" s="123"/>
      <c r="B149" s="350"/>
      <c r="C149" s="351"/>
      <c r="D149" s="124"/>
      <c r="E149" s="124"/>
      <c r="F149" s="124">
        <f t="shared" si="16"/>
        <v>0</v>
      </c>
      <c r="G149" s="124"/>
      <c r="H149" s="124"/>
    </row>
    <row r="150" spans="1:8" x14ac:dyDescent="0.25">
      <c r="A150" s="123"/>
      <c r="B150" s="350"/>
      <c r="C150" s="351"/>
      <c r="D150" s="124"/>
      <c r="E150" s="124"/>
      <c r="F150" s="124">
        <f t="shared" si="16"/>
        <v>0</v>
      </c>
      <c r="G150" s="124"/>
      <c r="H150" s="124"/>
    </row>
    <row r="151" spans="1:8" x14ac:dyDescent="0.25">
      <c r="A151" s="123"/>
      <c r="B151" s="350"/>
      <c r="C151" s="351"/>
      <c r="D151" s="124"/>
      <c r="E151" s="124"/>
      <c r="F151" s="124">
        <f t="shared" si="16"/>
        <v>0</v>
      </c>
      <c r="G151" s="124"/>
      <c r="H151" s="124"/>
    </row>
    <row r="152" spans="1:8" x14ac:dyDescent="0.25">
      <c r="A152" s="123"/>
      <c r="B152" s="350"/>
      <c r="C152" s="351"/>
      <c r="D152" s="124"/>
      <c r="E152" s="124"/>
      <c r="F152" s="124">
        <f t="shared" si="16"/>
        <v>0</v>
      </c>
      <c r="G152" s="124"/>
      <c r="H152" s="124"/>
    </row>
    <row r="153" spans="1:8" x14ac:dyDescent="0.25">
      <c r="A153" s="123"/>
      <c r="B153" s="350"/>
      <c r="C153" s="351"/>
      <c r="D153" s="124"/>
      <c r="E153" s="124"/>
      <c r="F153" s="124">
        <f t="shared" si="16"/>
        <v>0</v>
      </c>
      <c r="G153" s="124"/>
      <c r="H153" s="124"/>
    </row>
    <row r="154" spans="1:8" x14ac:dyDescent="0.25">
      <c r="A154" s="123"/>
      <c r="B154" s="350"/>
      <c r="C154" s="351"/>
      <c r="D154" s="124"/>
      <c r="E154" s="124"/>
      <c r="F154" s="124">
        <f t="shared" si="16"/>
        <v>0</v>
      </c>
      <c r="G154" s="124"/>
      <c r="H154" s="124"/>
    </row>
    <row r="155" spans="1:8" x14ac:dyDescent="0.25">
      <c r="A155" s="123"/>
      <c r="B155" s="350"/>
      <c r="C155" s="351"/>
      <c r="D155" s="124"/>
      <c r="E155" s="124"/>
      <c r="F155" s="124">
        <f t="shared" si="16"/>
        <v>0</v>
      </c>
      <c r="G155" s="124"/>
      <c r="H155" s="124"/>
    </row>
    <row r="156" spans="1:8" x14ac:dyDescent="0.25">
      <c r="A156" s="123"/>
      <c r="B156" s="350"/>
      <c r="C156" s="351"/>
      <c r="D156" s="124"/>
      <c r="E156" s="124"/>
      <c r="F156" s="124">
        <f t="shared" si="16"/>
        <v>0</v>
      </c>
      <c r="G156" s="124"/>
      <c r="H156" s="124"/>
    </row>
    <row r="157" spans="1:8" x14ac:dyDescent="0.25">
      <c r="A157" s="123"/>
      <c r="B157" s="350"/>
      <c r="C157" s="351"/>
      <c r="D157" s="124"/>
      <c r="E157" s="124"/>
      <c r="F157" s="124">
        <f t="shared" si="16"/>
        <v>0</v>
      </c>
      <c r="G157" s="124"/>
      <c r="H157" s="124"/>
    </row>
    <row r="158" spans="1:8" x14ac:dyDescent="0.25">
      <c r="A158" s="123"/>
      <c r="B158" s="350"/>
      <c r="C158" s="351"/>
      <c r="D158" s="124"/>
      <c r="E158" s="124"/>
      <c r="F158" s="124">
        <f t="shared" si="16"/>
        <v>0</v>
      </c>
      <c r="G158" s="124"/>
      <c r="H158" s="124"/>
    </row>
    <row r="159" spans="1:8" x14ac:dyDescent="0.25">
      <c r="A159" s="123"/>
      <c r="B159" s="350"/>
      <c r="C159" s="351"/>
      <c r="D159" s="124"/>
      <c r="E159" s="124"/>
      <c r="F159" s="124">
        <f t="shared" si="16"/>
        <v>0</v>
      </c>
      <c r="G159" s="124"/>
      <c r="H159" s="124"/>
    </row>
    <row r="160" spans="1:8" x14ac:dyDescent="0.25">
      <c r="A160" s="123"/>
      <c r="B160" s="657"/>
      <c r="C160" s="669"/>
      <c r="D160" s="124"/>
      <c r="E160" s="124"/>
      <c r="F160" s="124">
        <f t="shared" si="16"/>
        <v>0</v>
      </c>
      <c r="G160" s="124"/>
      <c r="H160" s="124"/>
    </row>
    <row r="161" spans="1:11" x14ac:dyDescent="0.25">
      <c r="A161" s="123"/>
      <c r="B161" s="657"/>
      <c r="C161" s="669"/>
      <c r="D161" s="124"/>
      <c r="E161" s="124"/>
      <c r="F161" s="124">
        <f t="shared" si="16"/>
        <v>0</v>
      </c>
      <c r="G161" s="124"/>
      <c r="H161" s="124"/>
    </row>
    <row r="162" spans="1:11" x14ac:dyDescent="0.25">
      <c r="A162" s="123"/>
      <c r="B162" s="657"/>
      <c r="C162" s="669"/>
      <c r="D162" s="124"/>
      <c r="E162" s="124"/>
      <c r="F162" s="124">
        <f t="shared" si="16"/>
        <v>0</v>
      </c>
      <c r="G162" s="124"/>
      <c r="H162" s="124"/>
    </row>
    <row r="163" spans="1:11" x14ac:dyDescent="0.25">
      <c r="A163" s="123"/>
      <c r="B163" s="657"/>
      <c r="C163" s="669"/>
      <c r="D163" s="124"/>
      <c r="E163" s="124"/>
      <c r="F163" s="124">
        <f t="shared" si="16"/>
        <v>0</v>
      </c>
      <c r="G163" s="124"/>
      <c r="H163" s="124"/>
    </row>
    <row r="164" spans="1:11" s="166" customFormat="1" x14ac:dyDescent="0.25">
      <c r="A164" s="164"/>
      <c r="B164" s="676" t="s">
        <v>216</v>
      </c>
      <c r="C164" s="677"/>
      <c r="D164" s="165"/>
      <c r="E164" s="165"/>
      <c r="F164" s="165">
        <f>SUM(F146:F163)</f>
        <v>0</v>
      </c>
      <c r="G164" s="165">
        <f t="shared" ref="G164:H164" si="17">SUM(G146:G163)</f>
        <v>0</v>
      </c>
      <c r="H164" s="165">
        <f t="shared" si="17"/>
        <v>0</v>
      </c>
      <c r="I164" s="169"/>
      <c r="J164" s="169"/>
      <c r="K164" s="169"/>
    </row>
    <row r="166" spans="1:11" s="66" customFormat="1" ht="14.25" x14ac:dyDescent="0.2">
      <c r="A166" s="66" t="s">
        <v>262</v>
      </c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</row>
    <row r="168" spans="1:11" ht="24.75" x14ac:dyDescent="0.25">
      <c r="A168" s="125" t="s">
        <v>218</v>
      </c>
      <c r="B168" s="665" t="s">
        <v>237</v>
      </c>
      <c r="C168" s="667"/>
      <c r="D168" s="119" t="s">
        <v>260</v>
      </c>
      <c r="E168" s="119" t="s">
        <v>261</v>
      </c>
      <c r="F168" s="119" t="s">
        <v>303</v>
      </c>
      <c r="G168" s="119" t="s">
        <v>304</v>
      </c>
      <c r="H168" s="119" t="s">
        <v>414</v>
      </c>
    </row>
    <row r="169" spans="1:11" x14ac:dyDescent="0.25">
      <c r="A169" s="121">
        <v>1</v>
      </c>
      <c r="B169" s="657">
        <v>2</v>
      </c>
      <c r="C169" s="669"/>
      <c r="D169" s="121">
        <v>3</v>
      </c>
      <c r="E169" s="121">
        <v>4</v>
      </c>
      <c r="F169" s="121">
        <v>5</v>
      </c>
      <c r="G169" s="121">
        <v>6</v>
      </c>
      <c r="H169" s="121">
        <v>7</v>
      </c>
    </row>
    <row r="170" spans="1:11" x14ac:dyDescent="0.25">
      <c r="A170" s="123">
        <v>1</v>
      </c>
      <c r="B170" s="657"/>
      <c r="C170" s="669"/>
      <c r="D170" s="124"/>
      <c r="E170" s="124"/>
      <c r="F170" s="124">
        <f>E170*D170</f>
        <v>0</v>
      </c>
      <c r="G170" s="124"/>
      <c r="H170" s="124"/>
    </row>
    <row r="171" spans="1:11" x14ac:dyDescent="0.25">
      <c r="A171" s="123"/>
      <c r="B171" s="657"/>
      <c r="C171" s="669"/>
      <c r="D171" s="124"/>
      <c r="E171" s="124"/>
      <c r="F171" s="124">
        <f t="shared" ref="F171:F189" si="18">E171*D171</f>
        <v>0</v>
      </c>
      <c r="G171" s="124"/>
      <c r="H171" s="124"/>
    </row>
    <row r="172" spans="1:11" x14ac:dyDescent="0.25">
      <c r="A172" s="123"/>
      <c r="B172" s="657"/>
      <c r="C172" s="669"/>
      <c r="D172" s="124"/>
      <c r="E172" s="124"/>
      <c r="F172" s="124">
        <f t="shared" si="18"/>
        <v>0</v>
      </c>
      <c r="G172" s="124"/>
      <c r="H172" s="124"/>
    </row>
    <row r="173" spans="1:11" x14ac:dyDescent="0.25">
      <c r="A173" s="123"/>
      <c r="B173" s="350"/>
      <c r="C173" s="351"/>
      <c r="D173" s="124"/>
      <c r="E173" s="124"/>
      <c r="F173" s="124">
        <f t="shared" si="18"/>
        <v>0</v>
      </c>
      <c r="G173" s="124"/>
      <c r="H173" s="124"/>
    </row>
    <row r="174" spans="1:11" x14ac:dyDescent="0.25">
      <c r="A174" s="123"/>
      <c r="B174" s="350"/>
      <c r="C174" s="351"/>
      <c r="D174" s="124"/>
      <c r="E174" s="124"/>
      <c r="F174" s="124">
        <f t="shared" si="18"/>
        <v>0</v>
      </c>
      <c r="G174" s="124"/>
      <c r="H174" s="124"/>
    </row>
    <row r="175" spans="1:11" x14ac:dyDescent="0.25">
      <c r="A175" s="123"/>
      <c r="B175" s="350"/>
      <c r="C175" s="351"/>
      <c r="D175" s="124"/>
      <c r="E175" s="124"/>
      <c r="F175" s="124">
        <f t="shared" si="18"/>
        <v>0</v>
      </c>
      <c r="G175" s="124"/>
      <c r="H175" s="124"/>
    </row>
    <row r="176" spans="1:11" x14ac:dyDescent="0.25">
      <c r="A176" s="123"/>
      <c r="B176" s="350"/>
      <c r="C176" s="351"/>
      <c r="D176" s="124"/>
      <c r="E176" s="124"/>
      <c r="F176" s="124">
        <f t="shared" si="18"/>
        <v>0</v>
      </c>
      <c r="G176" s="124"/>
      <c r="H176" s="124"/>
    </row>
    <row r="177" spans="1:11" x14ac:dyDescent="0.25">
      <c r="A177" s="123"/>
      <c r="B177" s="350"/>
      <c r="C177" s="351"/>
      <c r="D177" s="124"/>
      <c r="E177" s="124"/>
      <c r="F177" s="124">
        <f t="shared" si="18"/>
        <v>0</v>
      </c>
      <c r="G177" s="124"/>
      <c r="H177" s="124"/>
    </row>
    <row r="178" spans="1:11" x14ac:dyDescent="0.25">
      <c r="A178" s="123"/>
      <c r="B178" s="350"/>
      <c r="C178" s="351"/>
      <c r="D178" s="124"/>
      <c r="E178" s="124"/>
      <c r="F178" s="124">
        <f t="shared" si="18"/>
        <v>0</v>
      </c>
      <c r="G178" s="124"/>
      <c r="H178" s="124"/>
    </row>
    <row r="179" spans="1:11" x14ac:dyDescent="0.25">
      <c r="A179" s="123"/>
      <c r="B179" s="350"/>
      <c r="C179" s="351"/>
      <c r="D179" s="124"/>
      <c r="E179" s="124"/>
      <c r="F179" s="124">
        <f t="shared" si="18"/>
        <v>0</v>
      </c>
      <c r="G179" s="124"/>
      <c r="H179" s="124"/>
    </row>
    <row r="180" spans="1:11" x14ac:dyDescent="0.25">
      <c r="A180" s="123"/>
      <c r="B180" s="350"/>
      <c r="C180" s="351"/>
      <c r="D180" s="124"/>
      <c r="E180" s="124"/>
      <c r="F180" s="124">
        <f t="shared" si="18"/>
        <v>0</v>
      </c>
      <c r="G180" s="124"/>
      <c r="H180" s="124"/>
    </row>
    <row r="181" spans="1:11" x14ac:dyDescent="0.25">
      <c r="A181" s="123"/>
      <c r="B181" s="350"/>
      <c r="C181" s="351"/>
      <c r="D181" s="124"/>
      <c r="E181" s="124"/>
      <c r="F181" s="124">
        <f t="shared" si="18"/>
        <v>0</v>
      </c>
      <c r="G181" s="124"/>
      <c r="H181" s="124"/>
    </row>
    <row r="182" spans="1:11" x14ac:dyDescent="0.25">
      <c r="A182" s="123"/>
      <c r="B182" s="350"/>
      <c r="C182" s="351"/>
      <c r="D182" s="124"/>
      <c r="E182" s="124"/>
      <c r="F182" s="124">
        <f t="shared" si="18"/>
        <v>0</v>
      </c>
      <c r="G182" s="124"/>
      <c r="H182" s="124"/>
    </row>
    <row r="183" spans="1:11" x14ac:dyDescent="0.25">
      <c r="A183" s="123"/>
      <c r="B183" s="350"/>
      <c r="C183" s="351"/>
      <c r="D183" s="124"/>
      <c r="E183" s="124"/>
      <c r="F183" s="124">
        <f t="shared" si="18"/>
        <v>0</v>
      </c>
      <c r="G183" s="124"/>
      <c r="H183" s="124"/>
    </row>
    <row r="184" spans="1:11" x14ac:dyDescent="0.25">
      <c r="A184" s="123"/>
      <c r="B184" s="350"/>
      <c r="C184" s="351"/>
      <c r="D184" s="124"/>
      <c r="E184" s="124"/>
      <c r="F184" s="124">
        <f t="shared" si="18"/>
        <v>0</v>
      </c>
      <c r="G184" s="124"/>
      <c r="H184" s="124"/>
    </row>
    <row r="185" spans="1:11" x14ac:dyDescent="0.25">
      <c r="A185" s="123"/>
      <c r="B185" s="350"/>
      <c r="C185" s="351"/>
      <c r="D185" s="124"/>
      <c r="E185" s="124"/>
      <c r="F185" s="124">
        <f t="shared" si="18"/>
        <v>0</v>
      </c>
      <c r="G185" s="124"/>
      <c r="H185" s="124"/>
    </row>
    <row r="186" spans="1:11" x14ac:dyDescent="0.25">
      <c r="A186" s="123"/>
      <c r="B186" s="350"/>
      <c r="C186" s="351"/>
      <c r="D186" s="124"/>
      <c r="E186" s="124"/>
      <c r="F186" s="124">
        <f t="shared" si="18"/>
        <v>0</v>
      </c>
      <c r="G186" s="124"/>
      <c r="H186" s="124"/>
    </row>
    <row r="187" spans="1:11" x14ac:dyDescent="0.25">
      <c r="A187" s="123"/>
      <c r="B187" s="657"/>
      <c r="C187" s="669"/>
      <c r="D187" s="124"/>
      <c r="E187" s="124"/>
      <c r="F187" s="124">
        <f t="shared" si="18"/>
        <v>0</v>
      </c>
      <c r="G187" s="124"/>
      <c r="H187" s="124"/>
    </row>
    <row r="188" spans="1:11" x14ac:dyDescent="0.25">
      <c r="A188" s="123"/>
      <c r="B188" s="657"/>
      <c r="C188" s="669"/>
      <c r="D188" s="124"/>
      <c r="E188" s="124"/>
      <c r="F188" s="124">
        <f t="shared" si="18"/>
        <v>0</v>
      </c>
      <c r="G188" s="124"/>
      <c r="H188" s="124"/>
    </row>
    <row r="189" spans="1:11" x14ac:dyDescent="0.25">
      <c r="A189" s="123"/>
      <c r="B189" s="657"/>
      <c r="C189" s="669"/>
      <c r="D189" s="124"/>
      <c r="E189" s="124"/>
      <c r="F189" s="124">
        <f t="shared" si="18"/>
        <v>0</v>
      </c>
      <c r="G189" s="124"/>
      <c r="H189" s="124"/>
    </row>
    <row r="190" spans="1:11" s="166" customFormat="1" x14ac:dyDescent="0.25">
      <c r="A190" s="164"/>
      <c r="B190" s="676" t="s">
        <v>216</v>
      </c>
      <c r="C190" s="677"/>
      <c r="D190" s="165"/>
      <c r="E190" s="165"/>
      <c r="F190" s="165">
        <f>SUM(F170:F189)</f>
        <v>0</v>
      </c>
      <c r="G190" s="165">
        <f t="shared" ref="G190:H190" si="19">SUM(G170:G189)</f>
        <v>0</v>
      </c>
      <c r="H190" s="165">
        <f t="shared" si="19"/>
        <v>0</v>
      </c>
      <c r="I190" s="169"/>
      <c r="J190" s="169"/>
      <c r="K190" s="169"/>
    </row>
    <row r="192" spans="1:11" s="66" customFormat="1" ht="14.25" x14ac:dyDescent="0.2">
      <c r="A192" s="66" t="s">
        <v>263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</row>
    <row r="194" spans="1:8" ht="24.75" x14ac:dyDescent="0.25">
      <c r="A194" s="125" t="s">
        <v>218</v>
      </c>
      <c r="B194" s="665" t="s">
        <v>237</v>
      </c>
      <c r="C194" s="667"/>
      <c r="D194" s="119" t="s">
        <v>256</v>
      </c>
      <c r="E194" s="119" t="s">
        <v>261</v>
      </c>
      <c r="F194" s="119" t="s">
        <v>303</v>
      </c>
      <c r="G194" s="119" t="s">
        <v>304</v>
      </c>
      <c r="H194" s="119" t="s">
        <v>414</v>
      </c>
    </row>
    <row r="195" spans="1:8" x14ac:dyDescent="0.25">
      <c r="A195" s="121">
        <v>1</v>
      </c>
      <c r="B195" s="657">
        <v>2</v>
      </c>
      <c r="C195" s="669"/>
      <c r="D195" s="121">
        <v>3</v>
      </c>
      <c r="E195" s="121">
        <v>4</v>
      </c>
      <c r="F195" s="121">
        <v>5</v>
      </c>
      <c r="G195" s="121">
        <v>6</v>
      </c>
      <c r="H195" s="121">
        <v>7</v>
      </c>
    </row>
    <row r="196" spans="1:8" x14ac:dyDescent="0.25">
      <c r="A196" s="123">
        <v>1</v>
      </c>
      <c r="B196" s="657"/>
      <c r="C196" s="669"/>
      <c r="D196" s="124"/>
      <c r="E196" s="124"/>
      <c r="F196" s="124">
        <f>D196*E196</f>
        <v>0</v>
      </c>
      <c r="G196" s="124"/>
      <c r="H196" s="124"/>
    </row>
    <row r="197" spans="1:8" x14ac:dyDescent="0.25">
      <c r="A197" s="129"/>
      <c r="B197" s="674"/>
      <c r="C197" s="675"/>
      <c r="D197" s="124"/>
      <c r="E197" s="124"/>
      <c r="F197" s="124">
        <f t="shared" ref="F197:F217" si="20">D197*E197</f>
        <v>0</v>
      </c>
      <c r="G197" s="124"/>
      <c r="H197" s="124"/>
    </row>
    <row r="198" spans="1:8" x14ac:dyDescent="0.25">
      <c r="A198" s="129"/>
      <c r="B198" s="350"/>
      <c r="C198" s="351"/>
      <c r="D198" s="124"/>
      <c r="E198" s="124"/>
      <c r="F198" s="124">
        <f t="shared" si="20"/>
        <v>0</v>
      </c>
      <c r="G198" s="124"/>
      <c r="H198" s="124"/>
    </row>
    <row r="199" spans="1:8" x14ac:dyDescent="0.25">
      <c r="A199" s="129"/>
      <c r="B199" s="350"/>
      <c r="C199" s="351"/>
      <c r="D199" s="124"/>
      <c r="E199" s="124"/>
      <c r="F199" s="124">
        <f t="shared" si="20"/>
        <v>0</v>
      </c>
      <c r="G199" s="124"/>
      <c r="H199" s="124"/>
    </row>
    <row r="200" spans="1:8" x14ac:dyDescent="0.25">
      <c r="A200" s="129"/>
      <c r="B200" s="350"/>
      <c r="C200" s="351"/>
      <c r="D200" s="124"/>
      <c r="E200" s="124"/>
      <c r="F200" s="124">
        <f t="shared" si="20"/>
        <v>0</v>
      </c>
      <c r="G200" s="124"/>
      <c r="H200" s="124"/>
    </row>
    <row r="201" spans="1:8" x14ac:dyDescent="0.25">
      <c r="A201" s="129"/>
      <c r="B201" s="350"/>
      <c r="C201" s="351"/>
      <c r="D201" s="124"/>
      <c r="E201" s="124"/>
      <c r="F201" s="124">
        <f t="shared" si="20"/>
        <v>0</v>
      </c>
      <c r="G201" s="124"/>
      <c r="H201" s="124"/>
    </row>
    <row r="202" spans="1:8" x14ac:dyDescent="0.25">
      <c r="A202" s="129"/>
      <c r="B202" s="350"/>
      <c r="C202" s="351"/>
      <c r="D202" s="124"/>
      <c r="E202" s="124"/>
      <c r="F202" s="124">
        <f t="shared" si="20"/>
        <v>0</v>
      </c>
      <c r="G202" s="124"/>
      <c r="H202" s="124"/>
    </row>
    <row r="203" spans="1:8" x14ac:dyDescent="0.25">
      <c r="A203" s="129"/>
      <c r="B203" s="350"/>
      <c r="C203" s="351"/>
      <c r="D203" s="124"/>
      <c r="E203" s="124"/>
      <c r="F203" s="124">
        <f t="shared" si="20"/>
        <v>0</v>
      </c>
      <c r="G203" s="124"/>
      <c r="H203" s="124"/>
    </row>
    <row r="204" spans="1:8" x14ac:dyDescent="0.25">
      <c r="A204" s="129"/>
      <c r="B204" s="350"/>
      <c r="C204" s="351"/>
      <c r="D204" s="124"/>
      <c r="E204" s="124"/>
      <c r="F204" s="124">
        <f t="shared" si="20"/>
        <v>0</v>
      </c>
      <c r="G204" s="124"/>
      <c r="H204" s="124"/>
    </row>
    <row r="205" spans="1:8" x14ac:dyDescent="0.25">
      <c r="A205" s="129"/>
      <c r="B205" s="350"/>
      <c r="C205" s="351"/>
      <c r="D205" s="124"/>
      <c r="E205" s="124"/>
      <c r="F205" s="124">
        <f t="shared" si="20"/>
        <v>0</v>
      </c>
      <c r="G205" s="124"/>
      <c r="H205" s="124"/>
    </row>
    <row r="206" spans="1:8" x14ac:dyDescent="0.25">
      <c r="A206" s="129"/>
      <c r="B206" s="350"/>
      <c r="C206" s="351"/>
      <c r="D206" s="124"/>
      <c r="E206" s="124"/>
      <c r="F206" s="124">
        <f t="shared" si="20"/>
        <v>0</v>
      </c>
      <c r="G206" s="124"/>
      <c r="H206" s="124"/>
    </row>
    <row r="207" spans="1:8" x14ac:dyDescent="0.25">
      <c r="A207" s="129"/>
      <c r="B207" s="350"/>
      <c r="C207" s="351"/>
      <c r="D207" s="124"/>
      <c r="E207" s="124"/>
      <c r="F207" s="124">
        <f t="shared" si="20"/>
        <v>0</v>
      </c>
      <c r="G207" s="124"/>
      <c r="H207" s="124"/>
    </row>
    <row r="208" spans="1:8" x14ac:dyDescent="0.25">
      <c r="A208" s="129"/>
      <c r="B208" s="350"/>
      <c r="C208" s="351"/>
      <c r="D208" s="124"/>
      <c r="E208" s="124"/>
      <c r="F208" s="124">
        <f t="shared" si="20"/>
        <v>0</v>
      </c>
      <c r="G208" s="124"/>
      <c r="H208" s="124"/>
    </row>
    <row r="209" spans="1:21" x14ac:dyDescent="0.25">
      <c r="A209" s="129"/>
      <c r="B209" s="350"/>
      <c r="C209" s="351"/>
      <c r="D209" s="124"/>
      <c r="E209" s="124"/>
      <c r="F209" s="124">
        <f t="shared" si="20"/>
        <v>0</v>
      </c>
      <c r="G209" s="124"/>
      <c r="H209" s="124"/>
    </row>
    <row r="210" spans="1:21" x14ac:dyDescent="0.25">
      <c r="A210" s="129"/>
      <c r="B210" s="350"/>
      <c r="C210" s="351"/>
      <c r="D210" s="124"/>
      <c r="E210" s="124"/>
      <c r="F210" s="124">
        <f t="shared" si="20"/>
        <v>0</v>
      </c>
      <c r="G210" s="124"/>
      <c r="H210" s="124"/>
    </row>
    <row r="211" spans="1:21" x14ac:dyDescent="0.25">
      <c r="A211" s="129"/>
      <c r="B211" s="350"/>
      <c r="C211" s="351"/>
      <c r="D211" s="124"/>
      <c r="E211" s="124"/>
      <c r="F211" s="124">
        <f t="shared" si="20"/>
        <v>0</v>
      </c>
      <c r="G211" s="124"/>
      <c r="H211" s="124"/>
    </row>
    <row r="212" spans="1:21" x14ac:dyDescent="0.25">
      <c r="A212" s="129"/>
      <c r="B212" s="350"/>
      <c r="C212" s="351"/>
      <c r="D212" s="124"/>
      <c r="E212" s="124"/>
      <c r="F212" s="124">
        <f t="shared" si="20"/>
        <v>0</v>
      </c>
      <c r="G212" s="124"/>
      <c r="H212" s="124"/>
    </row>
    <row r="213" spans="1:21" x14ac:dyDescent="0.25">
      <c r="A213" s="129"/>
      <c r="B213" s="350"/>
      <c r="C213" s="351"/>
      <c r="D213" s="124"/>
      <c r="E213" s="124"/>
      <c r="F213" s="124">
        <f t="shared" si="20"/>
        <v>0</v>
      </c>
      <c r="G213" s="124"/>
      <c r="H213" s="124"/>
    </row>
    <row r="214" spans="1:21" x14ac:dyDescent="0.25">
      <c r="A214" s="123"/>
      <c r="B214" s="657"/>
      <c r="C214" s="669"/>
      <c r="D214" s="124"/>
      <c r="E214" s="124"/>
      <c r="F214" s="124">
        <f t="shared" si="20"/>
        <v>0</v>
      </c>
      <c r="G214" s="124"/>
      <c r="H214" s="124"/>
    </row>
    <row r="215" spans="1:21" x14ac:dyDescent="0.25">
      <c r="A215" s="123"/>
      <c r="B215" s="657"/>
      <c r="C215" s="669"/>
      <c r="D215" s="124"/>
      <c r="E215" s="124"/>
      <c r="F215" s="124">
        <f t="shared" si="20"/>
        <v>0</v>
      </c>
      <c r="G215" s="124"/>
      <c r="H215" s="124"/>
    </row>
    <row r="216" spans="1:21" x14ac:dyDescent="0.25">
      <c r="A216" s="123"/>
      <c r="B216" s="657"/>
      <c r="C216" s="669"/>
      <c r="D216" s="124"/>
      <c r="E216" s="124"/>
      <c r="F216" s="124">
        <f t="shared" si="20"/>
        <v>0</v>
      </c>
      <c r="G216" s="124"/>
      <c r="H216" s="124"/>
    </row>
    <row r="217" spans="1:21" x14ac:dyDescent="0.25">
      <c r="A217" s="123"/>
      <c r="B217" s="657"/>
      <c r="C217" s="669"/>
      <c r="D217" s="124"/>
      <c r="E217" s="124"/>
      <c r="F217" s="124">
        <f t="shared" si="20"/>
        <v>0</v>
      </c>
      <c r="G217" s="124"/>
      <c r="H217" s="124"/>
    </row>
    <row r="218" spans="1:21" s="166" customFormat="1" x14ac:dyDescent="0.25">
      <c r="A218" s="164"/>
      <c r="B218" s="676" t="s">
        <v>216</v>
      </c>
      <c r="C218" s="677"/>
      <c r="D218" s="165"/>
      <c r="E218" s="165"/>
      <c r="F218" s="165">
        <f>SUM(F196:F217)</f>
        <v>0</v>
      </c>
      <c r="G218" s="165">
        <f t="shared" ref="G218:H218" si="21">SUM(G196:G217)</f>
        <v>0</v>
      </c>
      <c r="H218" s="165">
        <f t="shared" si="21"/>
        <v>0</v>
      </c>
      <c r="I218" s="169"/>
      <c r="J218" s="169"/>
      <c r="K218" s="169"/>
    </row>
    <row r="219" spans="1:21" ht="15.75" thickBot="1" x14ac:dyDescent="0.3"/>
    <row r="220" spans="1:21" ht="15.75" thickBot="1" x14ac:dyDescent="0.3">
      <c r="A220" s="130"/>
      <c r="B220" s="685" t="s">
        <v>264</v>
      </c>
      <c r="C220" s="686"/>
      <c r="D220" s="686"/>
      <c r="E220" s="687"/>
      <c r="F220" s="171">
        <f>F218+F190+F164+F140+G128+F116+G104+F91+F79+F67+F42+I30+F55</f>
        <v>103486</v>
      </c>
      <c r="G220" s="171">
        <f t="shared" ref="G220:H220" si="22">G218+G190+G164+G140+H128+G116+H104+G91+G79+G67+G42+J30+G55</f>
        <v>103486</v>
      </c>
      <c r="H220" s="171">
        <f t="shared" si="22"/>
        <v>103486</v>
      </c>
    </row>
    <row r="223" spans="1:21" s="356" customFormat="1" ht="20.25" customHeight="1" x14ac:dyDescent="0.25">
      <c r="A223" s="688" t="s">
        <v>179</v>
      </c>
      <c r="B223" s="688"/>
      <c r="C223" s="688"/>
      <c r="D223" s="358" t="s">
        <v>419</v>
      </c>
      <c r="E223" s="131"/>
      <c r="F223" s="346"/>
      <c r="G223" s="131"/>
      <c r="H223" s="358" t="s">
        <v>421</v>
      </c>
      <c r="I223" s="346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2"/>
    </row>
    <row r="224" spans="1:21" s="356" customFormat="1" ht="20.25" customHeight="1" x14ac:dyDescent="0.25">
      <c r="A224" s="688" t="s">
        <v>180</v>
      </c>
      <c r="B224" s="688"/>
      <c r="C224" s="688"/>
      <c r="D224" s="133" t="s">
        <v>265</v>
      </c>
      <c r="E224" s="134"/>
      <c r="F224" s="133" t="s">
        <v>266</v>
      </c>
      <c r="G224" s="134"/>
      <c r="H224" s="355" t="s">
        <v>267</v>
      </c>
      <c r="I224" s="355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2"/>
    </row>
    <row r="225" spans="1:21" s="356" customFormat="1" ht="20.25" customHeight="1" x14ac:dyDescent="0.25">
      <c r="D225" s="359"/>
      <c r="E225" s="134"/>
      <c r="F225" s="346"/>
      <c r="G225" s="131"/>
      <c r="H225" s="358" t="s">
        <v>502</v>
      </c>
      <c r="I225" s="346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2"/>
    </row>
    <row r="226" spans="1:21" s="356" customFormat="1" ht="20.25" customHeight="1" x14ac:dyDescent="0.25">
      <c r="B226" s="688" t="s">
        <v>501</v>
      </c>
      <c r="C226" s="689"/>
      <c r="D226" s="359"/>
      <c r="E226" s="134"/>
      <c r="F226" s="133" t="s">
        <v>266</v>
      </c>
      <c r="G226" s="134"/>
      <c r="H226" s="355" t="s">
        <v>267</v>
      </c>
      <c r="I226" s="355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2"/>
    </row>
    <row r="227" spans="1:21" s="356" customFormat="1" x14ac:dyDescent="0.25">
      <c r="A227" s="354"/>
    </row>
    <row r="228" spans="1:21" s="356" customFormat="1" ht="30" customHeight="1" x14ac:dyDescent="0.2">
      <c r="A228" s="683" t="s">
        <v>182</v>
      </c>
      <c r="B228" s="683"/>
      <c r="C228" s="346"/>
      <c r="D228" s="131"/>
      <c r="E228" s="346"/>
      <c r="F228" s="131"/>
      <c r="G228" s="346"/>
      <c r="H228" s="346"/>
    </row>
    <row r="229" spans="1:21" s="356" customFormat="1" x14ac:dyDescent="0.25">
      <c r="C229" s="133" t="s">
        <v>268</v>
      </c>
      <c r="D229" s="134"/>
      <c r="E229" s="355" t="s">
        <v>183</v>
      </c>
      <c r="F229" s="134"/>
      <c r="G229" s="684" t="s">
        <v>184</v>
      </c>
      <c r="H229" s="684"/>
    </row>
    <row r="230" spans="1:21" s="356" customFormat="1" x14ac:dyDescent="0.25"/>
    <row r="231" spans="1:21" s="356" customFormat="1" x14ac:dyDescent="0.25"/>
    <row r="232" spans="1:21" s="356" customFormat="1" x14ac:dyDescent="0.25"/>
    <row r="233" spans="1:21" s="356" customFormat="1" x14ac:dyDescent="0.25"/>
    <row r="234" spans="1:21" s="356" customFormat="1" x14ac:dyDescent="0.25">
      <c r="A234" s="683" t="s">
        <v>269</v>
      </c>
      <c r="B234" s="683"/>
      <c r="C234" s="683"/>
      <c r="D234" s="683"/>
      <c r="E234" s="683"/>
    </row>
  </sheetData>
  <mergeCells count="122">
    <mergeCell ref="J1:K1"/>
    <mergeCell ref="I2:K2"/>
    <mergeCell ref="A3:K3"/>
    <mergeCell ref="A6:K6"/>
    <mergeCell ref="A8:B8"/>
    <mergeCell ref="A10:C10"/>
    <mergeCell ref="B48:D48"/>
    <mergeCell ref="B49:D49"/>
    <mergeCell ref="B50:D50"/>
    <mergeCell ref="B51:D51"/>
    <mergeCell ref="B52:D52"/>
    <mergeCell ref="B53:D53"/>
    <mergeCell ref="J15:J17"/>
    <mergeCell ref="K15:K17"/>
    <mergeCell ref="D16:D17"/>
    <mergeCell ref="A44:H44"/>
    <mergeCell ref="B46:D46"/>
    <mergeCell ref="B47:D47"/>
    <mergeCell ref="A15:A17"/>
    <mergeCell ref="B15:B17"/>
    <mergeCell ref="C15:C17"/>
    <mergeCell ref="D15:G15"/>
    <mergeCell ref="H15:H17"/>
    <mergeCell ref="I15:I17"/>
    <mergeCell ref="B63:C63"/>
    <mergeCell ref="B64:C64"/>
    <mergeCell ref="B65:C65"/>
    <mergeCell ref="B66:C66"/>
    <mergeCell ref="B67:C67"/>
    <mergeCell ref="B71:C71"/>
    <mergeCell ref="B54:D54"/>
    <mergeCell ref="B55:D55"/>
    <mergeCell ref="B59:C59"/>
    <mergeCell ref="B60:C60"/>
    <mergeCell ref="B61:C61"/>
    <mergeCell ref="B62:C62"/>
    <mergeCell ref="B78:C78"/>
    <mergeCell ref="B79:C79"/>
    <mergeCell ref="A81:H81"/>
    <mergeCell ref="B83:C83"/>
    <mergeCell ref="B84:C84"/>
    <mergeCell ref="B85:C85"/>
    <mergeCell ref="B72:C72"/>
    <mergeCell ref="B73:C73"/>
    <mergeCell ref="B74:C74"/>
    <mergeCell ref="B75:C75"/>
    <mergeCell ref="B76:C76"/>
    <mergeCell ref="B77:C77"/>
    <mergeCell ref="B96:C96"/>
    <mergeCell ref="B97:C97"/>
    <mergeCell ref="B98:C98"/>
    <mergeCell ref="B99:C99"/>
    <mergeCell ref="B102:C102"/>
    <mergeCell ref="B103:C103"/>
    <mergeCell ref="B86:C86"/>
    <mergeCell ref="B87:C87"/>
    <mergeCell ref="B88:C88"/>
    <mergeCell ref="B89:C89"/>
    <mergeCell ref="B90:C90"/>
    <mergeCell ref="B91:C91"/>
    <mergeCell ref="B113:C113"/>
    <mergeCell ref="B114:C114"/>
    <mergeCell ref="B115:C115"/>
    <mergeCell ref="B116:C116"/>
    <mergeCell ref="B120:C120"/>
    <mergeCell ref="B121:C121"/>
    <mergeCell ref="B104:C104"/>
    <mergeCell ref="B108:C108"/>
    <mergeCell ref="B109:C109"/>
    <mergeCell ref="B110:C110"/>
    <mergeCell ref="B111:C111"/>
    <mergeCell ref="B112:C112"/>
    <mergeCell ref="B128:C128"/>
    <mergeCell ref="B132:C132"/>
    <mergeCell ref="B133:C133"/>
    <mergeCell ref="B134:C134"/>
    <mergeCell ref="B135:C135"/>
    <mergeCell ref="B136:C136"/>
    <mergeCell ref="B122:C122"/>
    <mergeCell ref="B123:C123"/>
    <mergeCell ref="B124:C124"/>
    <mergeCell ref="B125:C125"/>
    <mergeCell ref="B126:C126"/>
    <mergeCell ref="B127:C127"/>
    <mergeCell ref="B146:C146"/>
    <mergeCell ref="B147:C147"/>
    <mergeCell ref="B160:C160"/>
    <mergeCell ref="B161:C161"/>
    <mergeCell ref="B162:C162"/>
    <mergeCell ref="B163:C163"/>
    <mergeCell ref="B137:C137"/>
    <mergeCell ref="B138:C138"/>
    <mergeCell ref="B139:C139"/>
    <mergeCell ref="B140:C140"/>
    <mergeCell ref="B144:C144"/>
    <mergeCell ref="B145:C145"/>
    <mergeCell ref="B187:C187"/>
    <mergeCell ref="B188:C188"/>
    <mergeCell ref="B189:C189"/>
    <mergeCell ref="B190:C190"/>
    <mergeCell ref="B194:C194"/>
    <mergeCell ref="B195:C195"/>
    <mergeCell ref="B164:C164"/>
    <mergeCell ref="B168:C168"/>
    <mergeCell ref="B169:C169"/>
    <mergeCell ref="B170:C170"/>
    <mergeCell ref="B171:C171"/>
    <mergeCell ref="B172:C172"/>
    <mergeCell ref="A234:E234"/>
    <mergeCell ref="B226:C226"/>
    <mergeCell ref="B218:C218"/>
    <mergeCell ref="B220:E220"/>
    <mergeCell ref="A223:C223"/>
    <mergeCell ref="A224:C224"/>
    <mergeCell ref="A228:B228"/>
    <mergeCell ref="G229:H229"/>
    <mergeCell ref="B196:C196"/>
    <mergeCell ref="B197:C197"/>
    <mergeCell ref="B214:C214"/>
    <mergeCell ref="B215:C215"/>
    <mergeCell ref="B216:C216"/>
    <mergeCell ref="B217:C217"/>
  </mergeCells>
  <pageMargins left="0.7" right="0.7" top="0.75" bottom="0.75" header="0.3" footer="0.3"/>
  <pageSetup paperSize="9" scale="57" orientation="portrait" r:id="rId1"/>
  <rowBreaks count="2" manualBreakCount="2">
    <brk id="56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план </vt:lpstr>
      <vt:lpstr>вспомогательная</vt:lpstr>
      <vt:lpstr>закупки</vt:lpstr>
      <vt:lpstr>аренда</vt:lpstr>
      <vt:lpstr>возмещение</vt:lpstr>
      <vt:lpstr>иная прин </vt:lpstr>
      <vt:lpstr>обоснования</vt:lpstr>
      <vt:lpstr>обоснования (2)</vt:lpstr>
      <vt:lpstr>обоснования (3)</vt:lpstr>
      <vt:lpstr>обоснования (4)</vt:lpstr>
      <vt:lpstr>обоснования (5)</vt:lpstr>
      <vt:lpstr>обоснования (6)</vt:lpstr>
      <vt:lpstr>обоснования (7)</vt:lpstr>
      <vt:lpstr>вспомогательная!Заголовки_для_печати</vt:lpstr>
      <vt:lpstr>закупки!Заголовки_для_печати</vt:lpstr>
      <vt:lpstr>'план '!Заголовки_для_печати</vt:lpstr>
      <vt:lpstr>вспомогательная!Область_печати</vt:lpstr>
      <vt:lpstr>закупки!Область_печати</vt:lpstr>
      <vt:lpstr>обоснования!Область_печати</vt:lpstr>
      <vt:lpstr>'обоснования (2)'!Область_печати</vt:lpstr>
      <vt:lpstr>'обоснования (3)'!Область_печати</vt:lpstr>
      <vt:lpstr>'обоснования (4)'!Область_печати</vt:lpstr>
      <vt:lpstr>'обоснования (5)'!Область_печати</vt:lpstr>
      <vt:lpstr>'обоснования (6)'!Область_печати</vt:lpstr>
      <vt:lpstr>'обоснования (7)'!Область_печати</vt:lpstr>
      <vt:lpstr>'план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Позднякова Н.В.</dc:creator>
  <cp:lastModifiedBy>Татьяна</cp:lastModifiedBy>
  <cp:lastPrinted>2021-01-20T06:01:34Z</cp:lastPrinted>
  <dcterms:created xsi:type="dcterms:W3CDTF">2020-01-16T12:18:17Z</dcterms:created>
  <dcterms:modified xsi:type="dcterms:W3CDTF">2021-01-28T08:11:51Z</dcterms:modified>
</cp:coreProperties>
</file>